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d478e6232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79cf69ce5c3461e"/>
    <x:sheet xmlns:r="http://schemas.openxmlformats.org/officeDocument/2006/relationships" name="Monthly" sheetId="2" r:id="R5978abb0a5de471d"/>
    <x:sheet xmlns:r="http://schemas.openxmlformats.org/officeDocument/2006/relationships" name="Weekly" sheetId="3" r:id="Rb614e05af75c4939"/>
    <x:sheet xmlns:r="http://schemas.openxmlformats.org/officeDocument/2006/relationships" name="Daily" sheetId="4" r:id="R832dab0869924d5a"/>
    <x:sheet xmlns:r="http://schemas.openxmlformats.org/officeDocument/2006/relationships" name="Leads" sheetId="5" r:id="R261250e8dabe4d61"/>
    <x:sheet xmlns:r="http://schemas.openxmlformats.org/officeDocument/2006/relationships" name="Appointments" sheetId="6" r:id="R7639d176b1454445"/>
    <x:sheet xmlns:r="http://schemas.openxmlformats.org/officeDocument/2006/relationships" name="Setup" sheetId="7" r:id="Rdde1a41ff71642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&quot;$&quot;#,##0.00;(&quot;$&quot;#,##0.00);&quot;$&quot;0.00"/>
    <x:numFmt numFmtId="202" formatCode="0.0%"/>
    <x:numFmt numFmtId="203" formatCode="#,##0"/>
  </x:numFmts>
  <x:fonts count="6">
    <x:font>
      <x:sz val="11"/>
      <x:name val="Carlito"/>
    </x:font>
    <x:font>
      <x:sz val="11"/>
      <x:color rgb="FF111111"/>
      <x:name val="Arial"/>
    </x:font>
    <x:font>
      <x:b/>
      <x:sz val="16"/>
      <x:color rgb="FF111111"/>
      <x:name val="Arial"/>
    </x:font>
    <x:font>
      <x:i/>
      <x:sz val="11"/>
      <x:color rgb="FF555555"/>
      <x:name val="Arial"/>
    </x:font>
    <x:font>
      <x:b/>
      <x:sz val="11"/>
      <x:color rgb="FFFFFFFF"/>
      <x:name val="Arial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0D9"/>
      </x:patternFill>
    </x:fill>
    <x:fill>
      <x:patternFill patternType="solid">
        <x:fgColor rgb="FF111111"/>
      </x:patternFill>
    </x:fill>
    <x:fill>
      <x:patternFill patternType="solid">
        <x:fgColor rgb="FFF2F2F2"/>
      </x:patternFill>
    </x:fill>
  </x:fills>
  <x:borders count="2">
    <x:border/>
    <x:border>
      <x:bottom style="thin">
        <x:color rgb="FFFF511F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A12012"/>
      </x:font>
      <x:fill>
        <x:patternFill>
          <x:bgColor rgb="FFFFE3DF"/>
        </x:patternFill>
      </x:fill>
    </x:dxf>
    <x:dxf>
      <x:font>
        <x:b/>
        <x:color rgb="FFA12012"/>
      </x:font>
      <x:fill>
        <x:patternFill>
          <x:bgColor rgb="FFFFE3DF"/>
        </x:patternFill>
      </x:fill>
    </x:dxf>
    <x:dxf>
      <x:font>
        <x:b/>
        <x:color rgb="FFA12012"/>
      </x:font>
      <x:fill>
        <x:patternFill>
          <x:bgColor rgb="FFFFE3DF"/>
        </x:patternFill>
      </x:fill>
    </x:dxf>
    <x:dxf>
      <x:font>
        <x:b/>
        <x:color rgb="FFA12012"/>
      </x:font>
      <x:fill>
        <x:patternFill>
          <x:bgColor rgb="FFFFE3DF"/>
        </x:patternFill>
      </x:fill>
    </x:dxf>
    <x:dxf>
      <x:font>
        <x:b/>
        <x:color rgb="FFA12012"/>
      </x:font>
      <x:fill>
        <x:patternFill>
          <x:bgColor rgb="FFFFE3DF"/>
        </x:patternFill>
      </x:fill>
    </x:dxf>
    <x:dxf>
      <x:font>
        <x:b/>
        <x:color rgb="FFA12012"/>
      </x:font>
      <x:fill>
        <x:patternFill>
          <x:bgColor rgb="FFFFE3DF"/>
        </x:patternFill>
      </x:fill>
    </x:dxf>
    <x:dxf>
      <x:font>
        <x:b/>
        <x:color rgb="FFA12012"/>
      </x:font>
      <x:fill>
        <x:patternFill>
          <x:bgColor rgb="FFFF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766572bc34df5" /><Relationship Type="http://schemas.openxmlformats.org/officeDocument/2006/relationships/theme" Target="/xl/theme/theme1.xml" Id="Rb28fe1ff8b3c468a" /><Relationship Type="http://schemas.openxmlformats.org/officeDocument/2006/relationships/sharedStrings" Target="/xl/sharedStrings.xml" Id="R2e8f6a14fac24e32" /><Relationship Type="http://schemas.openxmlformats.org/officeDocument/2006/relationships/worksheet" Target="/xl/worksheets/sheet1.xml" Id="Ra79cf69ce5c3461e" /><Relationship Type="http://schemas.openxmlformats.org/officeDocument/2006/relationships/worksheet" Target="/xl/worksheets/sheet2.xml" Id="R5978abb0a5de471d" /><Relationship Type="http://schemas.openxmlformats.org/officeDocument/2006/relationships/worksheet" Target="/xl/worksheets/sheet3.xml" Id="Rb614e05af75c4939" /><Relationship Type="http://schemas.openxmlformats.org/officeDocument/2006/relationships/worksheet" Target="/xl/worksheets/sheet4.xml" Id="R832dab0869924d5a" /><Relationship Type="http://schemas.openxmlformats.org/officeDocument/2006/relationships/worksheet" Target="/xl/worksheets/sheet5.xml" Id="R261250e8dabe4d61" /><Relationship Type="http://schemas.openxmlformats.org/officeDocument/2006/relationships/worksheet" Target="/xl/worksheets/sheet6.xml" Id="R7639d176b1454445" /><Relationship Type="http://schemas.openxmlformats.org/officeDocument/2006/relationships/worksheet" Target="/xl/worksheets/sheet7.xml" Id="Rdde1a41ff71642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F511F"/>
  </x:sheetPr>
  <x:sheetViews>
    <x:sheetView showGridLines="0" workbookViewId="0"/>
  </x:sheetViews>
  <x:sheetFormatPr defaultRowHeight="15"/>
  <x:cols>
    <x:col min="1" max="1" width="44" hidden="0" customWidth="1"/>
    <x:col min="2" max="2" width="19" hidden="0" customWidth="1"/>
    <x:col min="3" max="3" width="86" hidden="0" customWidth="1"/>
  </x:cols>
  <x:sheetData>
    <x:row r="1" ht="23" customHeight="1">
      <x:c r="A1" s="2"/>
      <x:c r="B1" s="2"/>
      <x:c r="C1" s="2"/>
    </x:row>
    <x:row r="2" ht="23" customHeight="1">
      <x:c r="A2" s="3" t="str">
        <x:v>90-Day Seller Campaign Tracker</x:v>
      </x:c>
      <x:c r="B2" s="2"/>
      <x:c r="C2" s="2"/>
    </x:row>
    <x:row r="3" ht="23" customHeight="1">
      <x:c r="A3" s="4"/>
      <x:c r="B3" s="4"/>
      <x:c r="C3" s="4"/>
    </x:row>
    <x:row r="4" ht="23" customHeight="1">
      <x:c r="A4" s="9" t="str">
        <x:v>ACTUAL CAMPAIGN DATA. Cohort acquired in 90 days; outcomes through As-of. Review ledger dates in Setup.</x:v>
      </x:c>
      <x:c r="B4" s="2"/>
      <x:c r="C4" s="2"/>
    </x:row>
    <x:row r="5" ht="23" customHeight="1">
      <x:c r="A5" s="2"/>
      <x:c r="B5" s="2"/>
      <x:c r="C5" s="2"/>
    </x:row>
    <x:row r="6" ht="50" customHeight="1">
      <x:c r="A6" s="13" t="str">
        <x:v>Metric</x:v>
      </x:c>
      <x:c r="B6" s="13" t="str">
        <x:v>Recorded value</x:v>
      </x:c>
      <x:c r="C6" s="13" t="str">
        <x:v>Definition or limitation</x:v>
      </x:c>
    </x:row>
    <x:row r="7" ht="29" customHeight="1">
      <x:c r="A7" s="2" t="str">
        <x:v>Campaign ad spend</x:v>
      </x:c>
      <x:c r="B7" s="19" t="str">
        <x:f>IF(OR(NOT(ISNUMBER(Setup!$B$6)),NOT(ISNUMBER(Setup!$B$7)),Setup!$B$7&lt;Setup!$B$6),"n.a.",IF(B38&gt;0,"n.a.",SUMIFS(Daily!$B$6:$B$95,Daily!$A$6:$A$95,"&gt;="&amp;Setup!$B$6,Daily!$A$6:$A$95,"&lt;="&amp;MIN(Setup!$B$7,Setup!$B$8))))</x:f>
        <x:v>n.a.</x:v>
      </x:c>
      <x:c r="C7" s="8" t="str">
        <x:v>Unavailable while a completed ad day lacks spend.</x:v>
      </x:c>
    </x:row>
    <x:row r="8" ht="29" customHeight="1">
      <x:c r="A8" s="2" t="str">
        <x:v>Lower / upper held target</x:v>
      </x:c>
      <x:c r="B8" s="2" t="str">
        <x:f>Setup!B9&amp;" / "&amp;Setup!B10</x:f>
        <x:v>18 / 20</x:v>
      </x:c>
      <x:c r="C8" s="8" t="str">
        <x:v>Lead Coasters target; bookings alone do not count.</x:v>
      </x:c>
    </x:row>
    <x:row r="9" ht="29" customHeight="1">
      <x:c r="A9" s="2" t="str">
        <x:v>Cohort raw leads</x:v>
      </x:c>
      <x:c r="B9" s="21" t="str">
        <x:f>IF(OR(NOT(ISNUMBER(Setup!$B$6)),NOT(ISNUMBER(Setup!$B$7)),Setup!$B$7&lt;Setup!$B$6),"n.a.",IF(AND(COUNTA(Leads!$A$6:$A$505)=0,OR(NOT(ISNUMBER(Setup!$B$11)),Setup!$B$11&lt;Setup!$B$7)),"n.a.",COUNTIFS(Leads!$B$6:$B$505,"&gt;="&amp;Setup!$B$6,Leads!$B$6:$B$505,"&lt;="&amp;MIN(Setup!$B$8,Setup!$B$7),Leads!$B$6:$B$505,"&gt;0",Leads!$B$6:$B$505,"&lt;="&amp;Setup!$B$7)))</x:f>
        <x:v>n.a.</x:v>
      </x:c>
      <x:c r="C9" s="8" t="str">
        <x:v>Deduplicated opportunity IDs acquired during the campaign.</x:v>
      </x:c>
    </x:row>
    <x:row r="10" ht="29" customHeight="1">
      <x:c r="A10" s="2" t="str">
        <x:v>Cohort qualified opportunities</x:v>
      </x:c>
      <x:c r="B10" s="21" t="str">
        <x:f>IF(OR(NOT(ISNUMBER(Setup!$B$6)),NOT(ISNUMBER(Setup!$B$7)),Setup!$B$7&lt;Setup!$B$6),"n.a.",IF(AND(COUNTA(Leads!$A$6:$A$505)=0,OR(NOT(ISNUMBER(Setup!$B$11)),Setup!$B$11&lt;Setup!$B$7)),"n.a.",COUNTIFS(Leads!$B$6:$B$505,"&gt;="&amp;Setup!$B$6,Leads!$B$6:$B$505,"&lt;="&amp;MIN(Setup!$B$8,Setup!$B$7),Leads!$E$6:$E$505,"&gt;0",Leads!$E$6:$E$505,"&lt;="&amp;Setup!$B$7)))</x:f>
        <x:v>n.a.</x:v>
      </x:c>
      <x:c r="C10" s="8" t="str">
        <x:v>Same acquired cohort; Seller Qualification Form criteria verified by as-of.</x:v>
      </x:c>
    </x:row>
    <x:row r="11" ht="29" customHeight="1">
      <x:c r="A11" s="2" t="str">
        <x:v>Cohort first booked</x:v>
      </x:c>
      <x:c r="B11" s="21" t="str">
        <x:f>IF(OR(NOT(ISNUMBER(Setup!$B$6)),NOT(ISNUMBER(Setup!$B$7)),Setup!$B$7&lt;Setup!$B$6),"n.a.",IF(AND(COUNTA(Leads!$A$6:$A$505)=0,OR(NOT(ISNUMBER(Setup!$B$11)),Setup!$B$11&lt;Setup!$B$7)),"n.a.",COUNTIFS(Leads!$B$6:$B$505,"&gt;="&amp;Setup!$B$6,Leads!$B$6:$B$505,"&lt;="&amp;MIN(Setup!$B$8,Setup!$B$7),Leads!$F$6:$F$505,"&gt;0",Leads!$F$6:$F$505,"&lt;="&amp;Setup!$B$7)))</x:f>
        <x:v>n.a.</x:v>
      </x:c>
      <x:c r="C11" s="8" t="str">
        <x:v>Unique sellers first booked by as-of.</x:v>
      </x:c>
    </x:row>
    <x:row r="12" ht="29" customHeight="1">
      <x:c r="A12" s="2" t="str">
        <x:v>Cohort first held by as-of</x:v>
      </x:c>
      <x:c r="B12" s="21" t="str">
        <x:f>IF(OR(NOT(ISNUMBER(Setup!$B$6)),NOT(ISNUMBER(Setup!$B$7)),Setup!$B$7&lt;Setup!$B$6),"n.a.",IF(AND(COUNTA(Leads!$A$6:$A$505)=0,OR(NOT(ISNUMBER(Setup!$B$11)),Setup!$B$11&lt;Setup!$B$7)),"n.a.",COUNTIFS(Leads!$B$6:$B$505,"&gt;="&amp;Setup!$B$6,Leads!$B$6:$B$505,"&lt;="&amp;MIN(Setup!$B$8,Setup!$B$7),Leads!$G$6:$G$505,"&gt;0",Leads!$G$6:$G$505,"&lt;="&amp;Setup!$B$7)))</x:f>
        <x:v>n.a.</x:v>
      </x:c>
      <x:c r="C12" s="8" t="str">
        <x:v>Includes later follow-through; see next row for target.</x:v>
      </x:c>
    </x:row>
    <x:row r="13" ht="29" customHeight="1">
      <x:c r="A13" s="22" t="str">
        <x:v>First held within campaign days 1–90</x:v>
      </x:c>
      <x:c r="B13" s="23" t="str">
        <x:f>IF(OR(NOT(ISNUMBER(Setup!$B$6)),NOT(ISNUMBER(Setup!$B$7)),Setup!$B$7&lt;Setup!$B$6),"n.a.",IF(AND(COUNTA(Leads!$A$6:$A$505)=0,OR(NOT(ISNUMBER(Setup!$B$11)),Setup!$B$11&lt;Setup!$B$7)),"n.a.",COUNTIFS(Leads!$B$6:$B$505,"&gt;="&amp;Setup!B6,Leads!$B$6:$B$505,"&lt;="&amp;MIN(Setup!B7,Setup!B8),Leads!$G$6:$G$505,"&gt;="&amp;Setup!B6,Leads!$G$6:$G$505,"&lt;="&amp;MIN(Setup!B7,Setup!B8))))</x:f>
        <x:v>n.a.</x:v>
      </x:c>
      <x:c r="C13" s="26" t="str">
        <x:v>Goal progress; repeated appointments count once.</x:v>
      </x:c>
    </x:row>
    <x:row r="14" ht="29" customHeight="1">
      <x:c r="A14" s="2" t="str">
        <x:v>Cohort listings won</x:v>
      </x:c>
      <x:c r="B14" s="21" t="str">
        <x:f>IF(OR(NOT(ISNUMBER(Setup!$B$6)),NOT(ISNUMBER(Setup!$B$7)),Setup!$B$7&lt;Setup!$B$6),"n.a.",IF(AND(COUNTA(Leads!$A$6:$A$505)=0,OR(NOT(ISNUMBER(Setup!$B$11)),Setup!$B$11&lt;Setup!$B$7)),"n.a.",COUNTIFS(Leads!$B$6:$B$505,"&gt;="&amp;Setup!$B$6,Leads!$B$6:$B$505,"&lt;="&amp;MIN(Setup!$B$8,Setup!$B$7),Leads!$H$6:$H$505,"&gt;0",Leads!$H$6:$H$505,"&lt;="&amp;Setup!$B$7)))</x:f>
        <x:v>n.a.</x:v>
      </x:c>
      <x:c r="C14" s="8" t="str">
        <x:v>Signed listing agreements, observed by as-of.</x:v>
      </x:c>
    </x:row>
    <x:row r="15" ht="29" customHeight="1">
      <x:c r="A15" s="2" t="str">
        <x:v>Cohort closed transactions</x:v>
      </x:c>
      <x:c r="B15" s="21" t="str">
        <x:f>IF(OR(NOT(ISNUMBER(Setup!$B$6)),NOT(ISNUMBER(Setup!$B$7)),Setup!$B$7&lt;Setup!$B$6),"n.a.",IF(AND(COUNTA(Leads!$A$6:$A$505)=0,OR(NOT(ISNUMBER(Setup!$B$11)),Setup!$B$11&lt;Setup!$B$7)),"n.a.",COUNTIFS(Leads!$B$6:$B$505,"&gt;="&amp;Setup!$B$6,Leads!$B$6:$B$505,"&lt;="&amp;MIN(Setup!$B$8,Setup!$B$7),Leads!$I$6:$I$505,"&gt;0",Leads!$I$6:$I$505,"&lt;="&amp;Setup!$B$7)))</x:f>
        <x:v>n.a.</x:v>
      </x:c>
      <x:c r="C15" s="8" t="str">
        <x:v>Actual closings, not projected listing wins.</x:v>
      </x:c>
    </x:row>
    <x:row r="16" ht="29" customHeight="1">
      <x:c r="A16" s="2" t="str">
        <x:v>Known actual closed listing-side GCI</x:v>
      </x:c>
      <x:c r="B16" s="19" t="str">
        <x:f>IF(OR(NOT(ISNUMBER(Setup!$B$6)),NOT(ISNUMBER(Setup!$B$7)),Setup!$B$7&lt;Setup!$B$6),"n.a.",IF(OR(NOT(ISNUMBER(B15)),B15=0,B42&gt;0),"n.a.",SUMIFS(Leads!$J$6:$J$505,Leads!$B$6:$B$505,"&gt;="&amp;Setup!B6,Leads!$B$6:$B$505,"&lt;="&amp;MIN(Setup!B7,Setup!B8),Leads!$I$6:$I$505,"&gt;0",Leads!$I$6:$I$505,"&lt;="&amp;Setup!B7)))</x:f>
        <x:v>n.a.</x:v>
      </x:c>
      <x:c r="C16" s="8" t="str">
        <x:v>No forecast commission. Missing closed-row GCI stays unavailable.</x:v>
      </x:c>
    </x:row>
    <x:row r="17" ht="29" customHeight="1">
      <x:c r="A17" s="2" t="str">
        <x:v>Campaign end</x:v>
      </x:c>
      <x:c r="B17" s="7" t="n">
        <x:f>IF(OR(NOT(ISNUMBER(Setup!$B$6)),NOT(ISNUMBER(Setup!$B$7)),Setup!$B$7&lt;Setup!$B$6),"n.a.",Setup!B8)</x:f>
        <x:v>46385</x:v>
      </x:c>
      <x:c r="C17" s="8" t="str">
        <x:v>Fixed Day 90; do not shift beneath historical data.</x:v>
      </x:c>
    </x:row>
    <x:row r="18" ht="29" customHeight="1">
      <x:c r="A18" s="2" t="str">
        <x:v>Outcome as-of</x:v>
      </x:c>
      <x:c r="B18" s="7" t="n">
        <x:f>IF(OR(NOT(ISNUMBER(Setup!$B$6)),NOT(ISNUMBER(Setup!$B$7)),Setup!$B$7&lt;Setup!$B$6),"n.a.",Setup!B7)</x:f>
        <x:v>46296</x:v>
      </x:c>
      <x:c r="C18" s="8" t="str">
        <x:v>Recent cohorts may be immature.</x:v>
      </x:c>
    </x:row>
    <x:row r="19" ht="29" customHeight="1">
      <x:c r="A19" s="22" t="str">
        <x:v>Qualification rate</x:v>
      </x:c>
      <x:c r="B19" s="24" t="str">
        <x:f>IF(OR(NOT(ISNUMBER(Setup!$B$6)),NOT(ISNUMBER(Setup!$B$7)),Setup!$B$7&lt;Setup!$B$6),"n.a.",IF(OR(NOT(ISNUMBER(B10)),NOT(ISNUMBER(B9)),B9=0),"n.a.",B10/B9))</x:f>
        <x:v>n.a.</x:v>
      </x:c>
      <x:c r="C19" s="26" t="str">
        <x:v>Same acquired cohort, outcomes through as-of.</x:v>
      </x:c>
    </x:row>
    <x:row r="20" ht="29" customHeight="1">
      <x:c r="A20" s="2" t="str">
        <x:v>Lead-to-first-booked rate</x:v>
      </x:c>
      <x:c r="B20" s="20" t="str">
        <x:f>IF(OR(NOT(ISNUMBER(Setup!$B$6)),NOT(ISNUMBER(Setup!$B$7)),Setup!$B$7&lt;Setup!$B$6),"n.a.",IF(OR(NOT(ISNUMBER(B11)),NOT(ISNUMBER(B9)),B9=0),"n.a.",B11/B9))</x:f>
        <x:v>n.a.</x:v>
      </x:c>
      <x:c r="C20" s="8" t="str">
        <x:v>Same acquired cohort; not a weekly activity ratio.</x:v>
      </x:c>
    </x:row>
    <x:row r="21" ht="29" customHeight="1">
      <x:c r="A21" s="2" t="str">
        <x:v>Qualified-to-first-booked rate</x:v>
      </x:c>
      <x:c r="B21" s="20" t="str">
        <x:f>IF(OR(NOT(ISNUMBER(Setup!$B$6)),NOT(ISNUMBER(Setup!$B$7)),Setup!$B$7&lt;Setup!$B$6),"n.a.",IF(OR(NOT(ISNUMBER(B11)),NOT(ISNUMBER(B10)),B10=0),"n.a.",B11/B10))</x:f>
        <x:v>n.a.</x:v>
      </x:c>
      <x:c r="C21" s="8" t="str">
        <x:v>Same acquired cohort.</x:v>
      </x:c>
    </x:row>
    <x:row r="22" ht="29" customHeight="1">
      <x:c r="A22" s="2" t="str">
        <x:v>First-held-to-listing-won rate</x:v>
      </x:c>
      <x:c r="B22" s="20" t="str">
        <x:f>IF(OR(NOT(ISNUMBER(Setup!$B$6)),NOT(ISNUMBER(Setup!$B$7)),Setup!$B$7&lt;Setup!$B$6),"n.a.",IF(OR(NOT(ISNUMBER(B14)),NOT(ISNUMBER(B12)),B12=0),"n.a.",B14/B12))</x:f>
        <x:v>n.a.</x:v>
      </x:c>
      <x:c r="C22" s="8" t="str">
        <x:v>Same acquired cohort; observed outcomes may be immature.</x:v>
      </x:c>
    </x:row>
    <x:row r="23" ht="29" customHeight="1">
      <x:c r="A23" s="22" t="str">
        <x:v>Resolved-attempt show rate</x:v>
      </x:c>
      <x:c r="B23" s="24" t="str">
        <x:f>IF(OR(NOT(ISNUMBER(Setup!$B$6)),NOT(ISNUMBER(Setup!$B$7)),Setup!$B$7&lt;Setup!$B$6),"n.a.",IF(OR(COUNT(B24:B25)&lt;2,SUM(B24:B25)=0),"n.a.",B24/SUM(B24:B25)))</x:f>
        <x:v>n.a.</x:v>
      </x:c>
      <x:c r="C23" s="26" t="str">
        <x:v>Attempt metric: Held / (Held + No-show).</x:v>
      </x:c>
    </x:row>
    <x:row r="24" ht="29" customHeight="1">
      <x:c r="A24" s="2" t="str">
        <x:v>Held appointment attempts</x:v>
      </x:c>
      <x:c r="B24" s="21" t="str">
        <x:f>IF(OR(NOT(ISNUMBER(Setup!$B$6)),NOT(ISNUMBER(Setup!$B$7)),Setup!$B$7&lt;Setup!$B$6),"n.a.",IF(AND(COUNTA(Appointments!$A$6:$A$605)=0,OR(NOT(ISNUMBER(Setup!$B$12)),Setup!$B$12&lt;Setup!$B$7)),"n.a.",COUNTIFS(Appointments!$C$6:$C$605,"&gt;="&amp;Setup!B6,Appointments!$C$6:$C$605,"&lt;="&amp;MIN(Setup!B7,Setup!B8),Appointments!$D$6:$D$605,"Held",Appointments!$E$6:$E$605,"&gt;0",Appointments!$E$6:$E$605,"&lt;="&amp;Setup!$B$7)))</x:f>
        <x:v>n.a.</x:v>
      </x:c>
      <x:c r="C24" s="8" t="str">
        <x:v>Scheduled inside campaign; resolved through as-of.</x:v>
      </x:c>
    </x:row>
    <x:row r="25" ht="29" customHeight="1">
      <x:c r="A25" s="2" t="str">
        <x:v>No-show appointment attempts</x:v>
      </x:c>
      <x:c r="B25" s="21" t="str">
        <x:f>IF(OR(NOT(ISNUMBER(Setup!$B$6)),NOT(ISNUMBER(Setup!$B$7)),Setup!$B$7&lt;Setup!$B$6),"n.a.",IF(AND(COUNTA(Appointments!$A$6:$A$605)=0,OR(NOT(ISNUMBER(Setup!$B$12)),Setup!$B$12&lt;Setup!$B$7)),"n.a.",COUNTIFS(Appointments!$C$6:$C$605,"&gt;="&amp;Setup!B6,Appointments!$C$6:$C$605,"&lt;="&amp;MIN(Setup!B7,Setup!B8),Appointments!$D$6:$D$605,"No-show",Appointments!$E$6:$E$605,"&gt;0",Appointments!$E$6:$E$605,"&lt;="&amp;Setup!$B$7)))</x:f>
        <x:v>n.a.</x:v>
      </x:c>
      <x:c r="C25" s="8" t="str">
        <x:v>Same attempt window; agent confirms no-show.</x:v>
      </x:c>
    </x:row>
    <x:row r="26" ht="29" customHeight="1">
      <x:c r="A26" s="2" t="str">
        <x:v>Pending due attempts</x:v>
      </x:c>
      <x:c r="B26" s="21" t="str">
        <x:f>IF(OR(NOT(ISNUMBER(Setup!$B$6)),NOT(ISNUMBER(Setup!$B$7)),Setup!$B$7&lt;Setup!$B$6),"n.a.",IF(AND(COUNTA(Appointments!$A$6:$A$605)=0,OR(NOT(ISNUMBER(Setup!$B$12)),Setup!$B$12&lt;Setup!$B$7)),"n.a.",COUNTIFS(Appointments!$C$6:$C$605,"&gt;="&amp;Setup!B6,Appointments!$C$6:$C$605,"&lt;="&amp;MIN(Setup!B7,Setup!B8),Appointments!$D$6:$D$605,"Pending")))</x:f>
        <x:v>n.a.</x:v>
      </x:c>
      <x:c r="C26" s="8" t="str">
        <x:v>Resolve promptly; excluded from show rate.</x:v>
      </x:c>
    </x:row>
    <x:row r="27" ht="29" customHeight="1">
      <x:c r="A27" s="2" t="str">
        <x:v>Cancelled attempts</x:v>
      </x:c>
      <x:c r="B27" s="21" t="str">
        <x:f>IF(OR(NOT(ISNUMBER(Setup!$B$6)),NOT(ISNUMBER(Setup!$B$7)),Setup!$B$7&lt;Setup!$B$6),"n.a.",IF(AND(COUNTA(Appointments!$A$6:$A$605)=0,OR(NOT(ISNUMBER(Setup!$B$12)),Setup!$B$12&lt;Setup!$B$7)),"n.a.",COUNTIFS(Appointments!$C$6:$C$605,"&gt;="&amp;Setup!B6,Appointments!$C$6:$C$605,"&lt;="&amp;MIN(Setup!B7,Setup!B8),Appointments!$D$6:$D$605,"Cancelled",Appointments!$E$6:$E$605,"&gt;0",Appointments!$E$6:$E$605,"&lt;="&amp;Setup!$B$7)))</x:f>
        <x:v>n.a.</x:v>
      </x:c>
      <x:c r="C27" s="8" t="str">
        <x:v>Excluded from show rate.</x:v>
      </x:c>
    </x:row>
    <x:row r="28" ht="29" customHeight="1">
      <x:c r="A28" s="2" t="str">
        <x:v>Rescheduled attempts</x:v>
      </x:c>
      <x:c r="B28" s="21" t="str">
        <x:f>IF(OR(NOT(ISNUMBER(Setup!$B$6)),NOT(ISNUMBER(Setup!$B$7)),Setup!$B$7&lt;Setup!$B$6),"n.a.",IF(AND(COUNTA(Appointments!$A$6:$A$605)=0,OR(NOT(ISNUMBER(Setup!$B$12)),Setup!$B$12&lt;Setup!$B$7)),"n.a.",COUNTIFS(Appointments!$C$6:$C$605,"&gt;="&amp;Setup!B6,Appointments!$C$6:$C$605,"&lt;="&amp;MIN(Setup!B7,Setup!B8),Appointments!$D$6:$D$605,"Rescheduled",Appointments!$E$6:$E$605,"&gt;0",Appointments!$E$6:$E$605,"&lt;="&amp;Setup!$B$7)))</x:f>
        <x:v>n.a.</x:v>
      </x:c>
      <x:c r="C28" s="8" t="str">
        <x:v>Excluded from show rate and unique target count.</x:v>
      </x:c>
    </x:row>
    <x:row r="29" ht="29" customHeight="1">
      <x:c r="A29" s="2" t="str">
        <x:v>Campaign start</x:v>
      </x:c>
      <x:c r="B29" s="7" t="n">
        <x:f>IF(OR(NOT(ISNUMBER(Setup!$B$6)),NOT(ISNUMBER(Setup!$B$7)),Setup!$B$7&lt;Setup!$B$6),"n.a.",Setup!B6)</x:f>
        <x:v>46296</x:v>
      </x:c>
      <x:c r="C29" s="8" t="str">
        <x:v>First paid delivery date; example must be replaced.</x:v>
      </x:c>
    </x:row>
    <x:row r="30" ht="29" customHeight="1">
      <x:c r="A30" s="22" t="str">
        <x:v>Ad cost per cohort raw lead</x:v>
      </x:c>
      <x:c r="B30" s="25" t="str">
        <x:f>IF(OR(NOT(ISNUMBER(Setup!$B$6)),NOT(ISNUMBER(Setup!$B$7)),Setup!$B$7&lt;Setup!$B$6),"n.a.",IF(OR(NOT(ISNUMBER(B7)),NOT(ISNUMBER(B9)),B9=0),"n.a.",B7/B9))</x:f>
        <x:v>n.a.</x:v>
      </x:c>
      <x:c r="C30" s="26" t="str">
        <x:v>Campaign cohort cost; provisional until reconciled.</x:v>
      </x:c>
    </x:row>
    <x:row r="31" ht="29" customHeight="1">
      <x:c r="A31" s="2" t="str">
        <x:v>Ad cost per cohort first booked</x:v>
      </x:c>
      <x:c r="B31" s="19" t="str">
        <x:f>IF(OR(NOT(ISNUMBER(Setup!$B$6)),NOT(ISNUMBER(Setup!$B$7)),Setup!$B$7&lt;Setup!$B$6),"n.a.",IF(OR(NOT(ISNUMBER(B7)),NOT(ISNUMBER(B11)),B11=0),"n.a.",B7/B11))</x:f>
        <x:v>n.a.</x:v>
      </x:c>
      <x:c r="C31" s="8" t="str">
        <x:v>Campaign cohort cost; reschedules not counted again.</x:v>
      </x:c>
    </x:row>
    <x:row r="32" ht="29" customHeight="1">
      <x:c r="A32" s="2" t="str">
        <x:v>Ad cost per cohort first held</x:v>
      </x:c>
      <x:c r="B32" s="19" t="str">
        <x:f>IF(OR(NOT(ISNUMBER(Setup!$B$6)),NOT(ISNUMBER(Setup!$B$7)),Setup!$B$7&lt;Setup!$B$6),"n.a.",IF(OR(NOT(ISNUMBER(B7)),NOT(ISNUMBER(B12)),B12=0),"n.a.",B7/B12))</x:f>
        <x:v>n.a.</x:v>
      </x:c>
      <x:c r="C32" s="8" t="str">
        <x:v>As-of cohort cost; may include post-Day-90 follow-through.</x:v>
      </x:c>
    </x:row>
    <x:row r="33" ht="29" customHeight="1">
      <x:c r="A33" s="2" t="str">
        <x:v>Ad cost per cohort listing won</x:v>
      </x:c>
      <x:c r="B33" s="19" t="str">
        <x:f>IF(OR(NOT(ISNUMBER(Setup!$B$6)),NOT(ISNUMBER(Setup!$B$7)),Setup!$B$7&lt;Setup!$B$6),"n.a.",IF(OR(NOT(ISNUMBER(B7)),NOT(ISNUMBER(B14)),B14=0),"n.a.",B7/B14))</x:f>
        <x:v>n.a.</x:v>
      </x:c>
      <x:c r="C33" s="8" t="str">
        <x:v>Signed listings; provisional before maturity.</x:v>
      </x:c>
    </x:row>
    <x:row r="34" ht="29" customHeight="1">
      <x:c r="A34" s="2" t="str">
        <x:v>Campaign CPM</x:v>
      </x:c>
      <x:c r="B34" s="19" t="str">
        <x:f>IF(OR(NOT(ISNUMBER(Setup!$B$6)),NOT(ISNUMBER(Setup!$B$7)),Setup!$B$7&lt;Setup!$B$6),"n.a.",IF(OR(NOT(ISNUMBER(B7)),B39&gt;0,SUM(Daily!C6:C95)=0),"n.a.",B7/SUMIFS(Daily!C6:C95,Daily!A6:A95,"&lt;="&amp;MIN(Setup!B7,Setup!B8))*1000))</x:f>
        <x:v>n.a.</x:v>
      </x:c>
      <x:c r="C34" s="8" t="str">
        <x:v>From complete reported ad data.</x:v>
      </x:c>
    </x:row>
    <x:row r="35" ht="29" customHeight="1">
      <x:c r="A35" s="2" t="str">
        <x:v>Campaign link CTR</x:v>
      </x:c>
      <x:c r="B35" s="20" t="str">
        <x:f>IF(OR(NOT(ISNUMBER(Setup!$B$6)),NOT(ISNUMBER(Setup!$B$7)),Setup!$B$7&lt;Setup!$B$6),"n.a.",IF(OR(B39&gt;0,SUMIFS(Daily!C6:C95,Daily!A6:A95,"&lt;="&amp;MIN(Setup!B7,Setup!B8))=0),"n.a.",SUMIFS(Daily!D6:D95,Daily!A6:A95,"&lt;="&amp;MIN(Setup!B7,Setup!B8))/SUMIFS(Daily!C6:C95,Daily!A6:A95,"&lt;="&amp;MIN(Setup!B7,Setup!B8))))</x:f>
        <x:v>n.a.</x:v>
      </x:c>
      <x:c r="C35" s="8" t="str">
        <x:v>Link clicks / impressions; not all clicks.</x:v>
      </x:c>
    </x:row>
    <x:row r="36" ht="29" customHeight="1">
      <x:c r="A36" s="2" t="str">
        <x:v>Campaign CPC</x:v>
      </x:c>
      <x:c r="B36" s="19" t="str">
        <x:f>IF(OR(NOT(ISNUMBER(Setup!$B$6)),NOT(ISNUMBER(Setup!$B$7)),Setup!$B$7&lt;Setup!$B$6),"n.a.",IF(OR(NOT(ISNUMBER(B7)),B39&gt;0,SUMIFS(Daily!D6:D95,Daily!A6:A95,"&lt;="&amp;MIN(Setup!B7,Setup!B8))=0),"n.a.",B7/SUMIFS(Daily!D6:D95,Daily!A6:A95,"&lt;="&amp;MIN(Setup!B7,Setup!B8))))</x:f>
        <x:v>n.a.</x:v>
      </x:c>
      <x:c r="C36" s="8" t="str">
        <x:v>Ad spend / link clicks.</x:v>
      </x:c>
    </x:row>
    <x:row r="37" ht="29" customHeight="1">
      <x:c r="A37" s="2" t="str">
        <x:v>Target progress status</x:v>
      </x:c>
      <x:c r="B37" s="2" t="str">
        <x:f>IF(OR(NOT(ISNUMBER(Setup!$B$6)),NOT(ISNUMBER(Setup!$B$7)),Setup!$B$7&lt;Setup!$B$6),"n.a.",IF(NOT(ISNUMBER(B9)),"Lead ledger not reviewed",IF(NOT(ISNUMBER(B13)),"No recorded cohort",IF(B13&lt;Setup!B9,"Below lower target",IF(B13&lt;=Setup!B10,"In target range","Above upper target")))))</x:f>
        <x:v>Lead ledger not reviewed</x:v>
      </x:c>
      <x:c r="C37" s="8" t="str">
        <x:v>Read with remaining days, maturity, budget, and service capacity.</x:v>
      </x:c>
    </x:row>
    <x:row r="38" ht="29" customHeight="1">
      <x:c r="A38" s="22" t="str">
        <x:v>Missing completed spend days</x:v>
      </x:c>
      <x:c r="B38" s="23" t="n">
        <x:f>IF(OR(NOT(ISNUMBER(Setup!$B$6)),NOT(ISNUMBER(Setup!$B$7)),Setup!$B$7&lt;Setup!$B$6),"n.a.",MAX(0,MIN(Setup!B7,Setup!B8)-Setup!B6+1)-SUMIFS(Daily!W6:W95,Daily!A6:A95,"&lt;="&amp;MIN(Setup!B7,Setup!B8)))</x:f>
        <x:v>1</x:v>
      </x:c>
      <x:c r="C38" s="26" t="str">
        <x:v>Blank spend is missing, explicit zero is reported.</x:v>
      </x:c>
    </x:row>
    <x:row r="39" ht="29" customHeight="1">
      <x:c r="A39" s="2" t="str">
        <x:v>Missing completed traffic days</x:v>
      </x:c>
      <x:c r="B39" s="21" t="n">
        <x:f>IF(OR(NOT(ISNUMBER(Setup!$B$6)),NOT(ISNUMBER(Setup!$B$7)),Setup!$B$7&lt;Setup!$B$6),"n.a.",COUNTIFS(Daily!U6:U95,"Missing ad input"))</x:f>
        <x:v>1</x:v>
      </x:c>
      <x:c r="C39" s="8" t="str">
        <x:v>Requires spend, impressions, and link clicks.</x:v>
      </x:c>
    </x:row>
    <x:row r="40" ht="29" customHeight="1">
      <x:c r="A40" s="2" t="str">
        <x:v>Lead record issues</x:v>
      </x:c>
      <x:c r="B40" s="21" t="n">
        <x:f>IF(OR(NOT(ISNUMBER(Setup!$B$6)),NOT(ISNUMBER(Setup!$B$7)),Setup!$B$7&lt;Setup!$B$6),"n.a.",COUNTIFS(Leads!K6:K505,"Duplicate")+COUNTIFS(Leads!L6:L505,"Missing earlier stage")+COUNTIFS(Leads!L6:L505,"Date order")+COUNTIFS(Leads!M6:M505,"Missing capture"))</x:f>
        <x:v>0</x:v>
      </x:c>
      <x:c r="C40" s="8" t="str">
        <x:v>Fix duplicate and date issues before interpreting metrics.</x:v>
      </x:c>
    </x:row>
    <x:row r="41" ht="29" customHeight="1">
      <x:c r="A41" s="2" t="str">
        <x:v>Appointment record issues</x:v>
      </x:c>
      <x:c r="B41" s="21" t="n">
        <x:f>IF(OR(NOT(ISNUMBER(Setup!$B$6)),NOT(ISNUMBER(Setup!$B$7)),Setup!$B$7&lt;Setup!$B$6),"n.a.",COUNTIFS(Appointments!G6:G605,"Duplicate")+COUNTIFS(Appointments!H6:H605,"Unknown/duplicate lead")+COUNTIFS(Appointments!I6:I605,"Check dates/outcome"))</x:f>
        <x:v>0</x:v>
      </x:c>
      <x:c r="C41" s="8" t="str">
        <x:v>Record reliable IDs, statuses, and outcome dates.</x:v>
      </x:c>
    </x:row>
    <x:row r="42" ht="29" customHeight="1">
      <x:c r="A42" s="2" t="str">
        <x:v>Closed cohort rows missing GCI</x:v>
      </x:c>
      <x:c r="B42" s="21" t="n">
        <x:f>IF(OR(NOT(ISNUMBER(Setup!$B$6)),NOT(ISNUMBER(Setup!$B$7)),Setup!$B$7&lt;Setup!$B$6),"n.a.",SUMIFS(Leads!$N$6:$N$505,Leads!$B$6:$B$505,"&gt;="&amp;Setup!B6,Leads!$B$6:$B$505,"&lt;="&amp;MIN(Setup!B7,Setup!B8),Leads!$I$6:$I$505,"&gt;0",Leads!$I$6:$I$505,"&lt;="&amp;Setup!B7))</x:f>
        <x:v>0</x:v>
      </x:c>
      <x:c r="C42" s="8" t="str">
        <x:v>Prevents incomplete commission from looking like complete zero.</x:v>
      </x:c>
    </x:row>
    <x:row r="43" ht="29" customHeight="1">
      <x:c r="A43" s="22" t="str">
        <x:v>Ad cost per qualified opportunity</x:v>
      </x:c>
      <x:c r="B43" s="25" t="str">
        <x:f>IF(OR(NOT(ISNUMBER(B7)),NOT(ISNUMBER(B10)),B10=0),"n.a.",B7/B10)</x:f>
        <x:v>n.a.</x:v>
      </x:c>
      <x:c r="C43" s="26" t="str">
        <x:v>Same campaign cohort; provisional until mature.</x:v>
      </x:c>
    </x:row>
    <x:row r="44" ht="23" customHeight="1">
      <x:c r="A44" s="2"/>
      <x:c r="B44" s="2"/>
      <x:c r="C44" s="2"/>
    </x:row>
  </x:sheetData>
  <x:conditionalFormatting sqref="B38:B42">
    <x:cfRule type="expression" dxfId="6" priority="1">
      <x:formula>B38&gt;0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511F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23" customHeight="1">
      <x:c r="A2" s="3" t="str">
        <x:v>Monthly Campaign Activity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3" customHeight="1">
      <x:c r="A4" s="9" t="str">
        <x:v>Calendar windows are clipped to the 90-day campaign. Rates use summed counts; conversion rates are on Summary.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50" customHeight="1">
      <x:c r="A5" s="13" t="str">
        <x:v>Period start</x:v>
      </x:c>
      <x:c r="B5" s="13" t="str">
        <x:v>Period end</x:v>
      </x:c>
      <x:c r="C5" s="13" t="str">
        <x:v>Ad spend USD</x:v>
      </x:c>
      <x:c r="D5" s="13" t="str">
        <x:v>Impressions</x:v>
      </x:c>
      <x:c r="E5" s="13" t="str">
        <x:v>Link clicks</x:v>
      </x:c>
      <x:c r="F5" s="13" t="str">
        <x:v>Raw leads</x:v>
      </x:c>
      <x:c r="G5" s="13" t="str">
        <x:v>Qualified events</x:v>
      </x:c>
      <x:c r="H5" s="13" t="str">
        <x:v>First booked events</x:v>
      </x:c>
      <x:c r="I5" s="13" t="str">
        <x:v>First held events</x:v>
      </x:c>
      <x:c r="J5" s="13" t="str">
        <x:v>Listings won events</x:v>
      </x:c>
      <x:c r="K5" s="13" t="str">
        <x:v>Known closed GCI</x:v>
      </x:c>
      <x:c r="L5" s="13" t="str">
        <x:v>CPM</x:v>
      </x:c>
      <x:c r="M5" s="13" t="str">
        <x:v>Link CTR</x:v>
      </x:c>
      <x:c r="N5" s="13" t="str">
        <x:v>CPC</x:v>
      </x:c>
      <x:c r="O5" s="13" t="str">
        <x:v>Activity CPL</x:v>
      </x:c>
      <x:c r="P5" s="13" t="str">
        <x:v>Held attempts</x:v>
      </x:c>
      <x:c r="Q5" s="13" t="str">
        <x:v>No-show attempts</x:v>
      </x:c>
      <x:c r="R5" s="13" t="str">
        <x:v>Attempt show rate</x:v>
      </x:c>
      <x:c r="S5" s="13" t="str">
        <x:v>Pending due attempts</x:v>
      </x:c>
      <x:c r="T5" s="13" t="str">
        <x:v>Cancelled attempts</x:v>
      </x:c>
      <x:c r="U5" s="13" t="str">
        <x:v>Rescheduled attempts</x:v>
      </x:c>
      <x:c r="V5" s="13" t="str">
        <x:v>Ad coverage</x:v>
      </x:c>
    </x:row>
    <x:row r="6" ht="23" customHeight="1">
      <x:c r="A6" s="7" t="n">
        <x:f>MAX(Setup!$B$6,DATE(YEAR(Setup!$B$6),MONTH(Setup!$B$6)+0,1))</x:f>
        <x:v>46296</x:v>
      </x:c>
      <x:c r="B6" s="7" t="n">
        <x:f>IF(A6&gt;MIN(Setup!$B$7,Setup!$B$8),"",MIN(Setup!$B$8,Setup!$B$7,EOMONTH(A6,0)))</x:f>
        <x:v>46296</x:v>
      </x:c>
      <x:c r="C6" s="19" t="str">
        <x:f>IF(NOT(AND(ISNUMBER(B6),A6&lt;=B6)),"",IF(COUNTIFS(Daily!$A$6:$A$95,"&gt;="&amp;A6,Daily!$A$6:$A$95,"&lt;="&amp;B6,Daily!$U$6:$U$95,"Reported")&lt;B6-A6+1,"n.a.",SUMIFS(Daily!$B$6:$B$95,Daily!$A$6:$A$95,"&gt;="&amp;A6,Daily!$A$6:$A$95,"&lt;="&amp;B6)))</x:f>
        <x:v>n.a.</x:v>
      </x:c>
      <x:c r="D6" s="2" t="str">
        <x:f>IF(NOT(AND(ISNUMBER(B6),A6&lt;=B6)),"",IF(COUNTIFS(Daily!$A$6:$A$95,"&gt;="&amp;A6,Daily!$A$6:$A$95,"&lt;="&amp;B6,Daily!$U$6:$U$95,"Reported")&lt;B6-A6+1,"n.a.",SUMIFS(Daily!$C$6:$C$95,Daily!$A$6:$A$95,"&gt;="&amp;A6,Daily!$A$6:$A$95,"&lt;="&amp;B6)))</x:f>
        <x:v>n.a.</x:v>
      </x:c>
      <x:c r="E6" s="2" t="str">
        <x:f>IF(NOT(AND(ISNUMBER(B6),A6&lt;=B6)),"",IF(COUNTIFS(Daily!$A$6:$A$95,"&gt;="&amp;A6,Daily!$A$6:$A$95,"&lt;="&amp;B6,Daily!$U$6:$U$95,"Reported")&lt;B6-A6+1,"n.a.",SUMIFS(Daily!$D$6:$D$95,Daily!$A$6:$A$95,"&gt;="&amp;A6,Daily!$A$6:$A$95,"&lt;="&amp;B6)))</x:f>
        <x:v>n.a.</x:v>
      </x:c>
      <x:c r="F6" s="2" t="str">
        <x:f>IF(OR(NOT(AND(ISNUMBER(B6),A6&lt;=B6)),COUNTA(Leads!$A$6:$A$505)=0),"",SUMIFS(Daily!$E$6:$E$95,Daily!$A$6:$A$95,"&gt;="&amp;A6,Daily!$A$6:$A$95,"&lt;="&amp;B6))</x:f>
      </x:c>
      <x:c r="G6" s="2" t="str">
        <x:f>IF(OR(NOT(AND(ISNUMBER(B6),A6&lt;=B6)),COUNTA(Leads!$A$6:$A$505)=0),"",SUMIFS(Daily!$F$6:$F$95,Daily!$A$6:$A$95,"&gt;="&amp;A6,Daily!$A$6:$A$95,"&lt;="&amp;B6))</x:f>
      </x:c>
      <x:c r="H6" s="2" t="str">
        <x:f>IF(OR(NOT(AND(ISNUMBER(B6),A6&lt;=B6)),COUNTA(Leads!$A$6:$A$505)=0),"",SUMIFS(Daily!$G$6:$G$95,Daily!$A$6:$A$95,"&gt;="&amp;A6,Daily!$A$6:$A$95,"&lt;="&amp;B6))</x:f>
      </x:c>
      <x:c r="I6" s="2" t="str">
        <x:f>IF(OR(NOT(AND(ISNUMBER(B6),A6&lt;=B6)),COUNTA(Leads!$A$6:$A$505)=0),"",SUMIFS(Daily!$H$6:$H$95,Daily!$A$6:$A$95,"&gt;="&amp;A6,Daily!$A$6:$A$95,"&lt;="&amp;B6))</x:f>
      </x:c>
      <x:c r="J6" s="2" t="str">
        <x:f>IF(OR(NOT(AND(ISNUMBER(B6),A6&lt;=B6)),COUNTA(Leads!$A$6:$A$505)=0),"",SUMIFS(Daily!$I$6:$I$95,Daily!$A$6:$A$95,"&gt;="&amp;A6,Daily!$A$6:$A$95,"&lt;="&amp;B6))</x:f>
      </x:c>
      <x:c r="K6" s="19" t="str">
        <x:f>IF(NOT(AND(ISNUMBER(B6),A6&lt;=B6)),"",IF(COUNTIFS(Leads!$I$6:$I$505,"&gt;="&amp;A6,Leads!$I$6:$I$505,"&lt;="&amp;B6,Leads!$B$6:$B$505,"&gt;="&amp;Setup!$B$6,Leads!$B$6:$B$505,"&lt;="&amp;Setup!$B$8)=0,"",IF(SUMIFS(Leads!$N$6:$N$505,Leads!$I$6:$I$505,"&gt;="&amp;A6,Leads!$I$6:$I$505,"&lt;="&amp;B6)&gt;0,"n.a.",SUMIFS(Daily!$J$6:$J$95,Daily!$A$6:$A$95,"&gt;="&amp;A6,Daily!$A$6:$A$95,"&lt;="&amp;B6))))</x:f>
      </x:c>
      <x:c r="L6" s="19" t="str">
        <x:f>IF(OR(COUNT(C6:D6)&lt;2,D6=0),"n.a.",C6/D6*1000)</x:f>
        <x:v>n.a.</x:v>
      </x:c>
      <x:c r="M6" s="20" t="str">
        <x:f>IF(OR(NOT(ISNUMBER(E6)),NOT(ISNUMBER(D6)),D6=0),"n.a.",E6/D6)</x:f>
        <x:v>n.a.</x:v>
      </x:c>
      <x:c r="N6" s="19" t="str">
        <x:f>IF(OR(NOT(ISNUMBER(C6)),NOT(ISNUMBER(E6)),E6=0),"n.a.",C6/E6)</x:f>
        <x:v>n.a.</x:v>
      </x:c>
      <x:c r="O6" s="19" t="str">
        <x:f>IF(OR(NOT(ISNUMBER(C6)),NOT(ISNUMBER(F6)),F6=0),"n.a.",C6/F6)</x:f>
        <x:v>n.a.</x:v>
      </x:c>
      <x:c r="P6" s="2" t="str">
        <x:f>IF(OR(NOT(AND(ISNUMBER(B6),A6&lt;=B6)),COUNTA(Appointments!$A$6:$A$605)=0),"",SUMIFS(Daily!$O$6:$O$95,Daily!$A$6:$A$95,"&gt;="&amp;A6,Daily!$A$6:$A$95,"&lt;="&amp;B6))</x:f>
      </x:c>
      <x:c r="Q6" s="2" t="str">
        <x:f>IF(OR(NOT(AND(ISNUMBER(B6),A6&lt;=B6)),COUNTA(Appointments!$A$6:$A$605)=0),"",SUMIFS(Daily!$P$6:$P$95,Daily!$A$6:$A$95,"&gt;="&amp;A6,Daily!$A$6:$A$95,"&lt;="&amp;B6))</x:f>
      </x:c>
      <x:c r="R6" s="20" t="str">
        <x:f>IF(OR(COUNT(P6:Q6)&lt;2,SUM(P6:Q6)=0),"n.a.",P6/SUM(P6:Q6))</x:f>
        <x:v>n.a.</x:v>
      </x:c>
      <x:c r="S6" s="2" t="n">
        <x:f>IF(NOT(AND(ISNUMBER(B6),A6&lt;=B6)),"",SUMIFS(Daily!$R$6:$R$95,Daily!$A$6:$A$95,"&gt;="&amp;A6,Daily!$A$6:$A$95,"&lt;="&amp;B6))</x:f>
        <x:v>0</x:v>
      </x:c>
      <x:c r="T6" s="2" t="n">
        <x:f>IF(NOT(AND(ISNUMBER(B6),A6&lt;=B6)),"",SUMIFS(Daily!$S$6:$S$95,Daily!$A$6:$A$95,"&gt;="&amp;A6,Daily!$A$6:$A$95,"&lt;="&amp;B6))</x:f>
        <x:v>0</x:v>
      </x:c>
      <x:c r="U6" s="2" t="n">
        <x:f>IF(NOT(AND(ISNUMBER(B6),A6&lt;=B6)),"",SUMIFS(Daily!$T$6:$T$95,Daily!$A$6:$A$95,"&gt;="&amp;A6,Daily!$A$6:$A$95,"&lt;="&amp;B6))</x:f>
        <x:v>0</x:v>
      </x:c>
      <x:c r="V6" s="2" t="str">
        <x:f>IF(NOT(AND(ISNUMBER(B6),A6&lt;=B6)),"Future",IF(COUNTIFS(Daily!$A$6:$A$95,"&gt;="&amp;A6,Daily!$A$6:$A$95,"&lt;="&amp;B6,Daily!$U$6:$U$95,"Reported")=B6-A6+1,"Reported","Missing ad input"))</x:f>
        <x:v>Missing ad input</x:v>
      </x:c>
    </x:row>
    <x:row r="7" ht="23" customHeight="1">
      <x:c r="A7" s="7" t="n">
        <x:f>MAX(Setup!$B$6,DATE(YEAR(Setup!$B$6),MONTH(Setup!$B$6)+1,1))</x:f>
        <x:v>46327</x:v>
      </x:c>
      <x:c r="B7" s="7" t="str">
        <x:f>IF(A7&gt;MIN(Setup!$B$7,Setup!$B$8),"",MIN(Setup!$B$8,Setup!$B$7,EOMONTH(A7,0)))</x:f>
      </x:c>
      <x:c r="C7" s="19" t="str">
        <x:f>IF(NOT(AND(ISNUMBER(B7),A7&lt;=B7)),"",IF(COUNTIFS(Daily!$A$6:$A$95,"&gt;="&amp;A7,Daily!$A$6:$A$95,"&lt;="&amp;B7,Daily!$U$6:$U$95,"Reported")&lt;B7-A7+1,"n.a.",SUMIFS(Daily!$B$6:$B$95,Daily!$A$6:$A$95,"&gt;="&amp;A7,Daily!$A$6:$A$95,"&lt;="&amp;B7)))</x:f>
      </x:c>
      <x:c r="D7" s="2" t="str">
        <x:f>IF(NOT(AND(ISNUMBER(B7),A7&lt;=B7)),"",IF(COUNTIFS(Daily!$A$6:$A$95,"&gt;="&amp;A7,Daily!$A$6:$A$95,"&lt;="&amp;B7,Daily!$U$6:$U$95,"Reported")&lt;B7-A7+1,"n.a.",SUMIFS(Daily!$C$6:$C$95,Daily!$A$6:$A$95,"&gt;="&amp;A7,Daily!$A$6:$A$95,"&lt;="&amp;B7)))</x:f>
      </x:c>
      <x:c r="E7" s="2" t="str">
        <x:f>IF(NOT(AND(ISNUMBER(B7),A7&lt;=B7)),"",IF(COUNTIFS(Daily!$A$6:$A$95,"&gt;="&amp;A7,Daily!$A$6:$A$95,"&lt;="&amp;B7,Daily!$U$6:$U$95,"Reported")&lt;B7-A7+1,"n.a.",SUMIFS(Daily!$D$6:$D$95,Daily!$A$6:$A$95,"&gt;="&amp;A7,Daily!$A$6:$A$95,"&lt;="&amp;B7)))</x:f>
      </x:c>
      <x:c r="F7" s="2" t="str">
        <x:f>IF(OR(NOT(AND(ISNUMBER(B7),A7&lt;=B7)),COUNTA(Leads!$A$6:$A$505)=0),"",SUMIFS(Daily!$E$6:$E$95,Daily!$A$6:$A$95,"&gt;="&amp;A7,Daily!$A$6:$A$95,"&lt;="&amp;B7))</x:f>
      </x:c>
      <x:c r="G7" s="2" t="str">
        <x:f>IF(OR(NOT(AND(ISNUMBER(B7),A7&lt;=B7)),COUNTA(Leads!$A$6:$A$505)=0),"",SUMIFS(Daily!$F$6:$F$95,Daily!$A$6:$A$95,"&gt;="&amp;A7,Daily!$A$6:$A$95,"&lt;="&amp;B7))</x:f>
      </x:c>
      <x:c r="H7" s="2" t="str">
        <x:f>IF(OR(NOT(AND(ISNUMBER(B7),A7&lt;=B7)),COUNTA(Leads!$A$6:$A$505)=0),"",SUMIFS(Daily!$G$6:$G$95,Daily!$A$6:$A$95,"&gt;="&amp;A7,Daily!$A$6:$A$95,"&lt;="&amp;B7))</x:f>
      </x:c>
      <x:c r="I7" s="2" t="str">
        <x:f>IF(OR(NOT(AND(ISNUMBER(B7),A7&lt;=B7)),COUNTA(Leads!$A$6:$A$505)=0),"",SUMIFS(Daily!$H$6:$H$95,Daily!$A$6:$A$95,"&gt;="&amp;A7,Daily!$A$6:$A$95,"&lt;="&amp;B7))</x:f>
      </x:c>
      <x:c r="J7" s="2" t="str">
        <x:f>IF(OR(NOT(AND(ISNUMBER(B7),A7&lt;=B7)),COUNTA(Leads!$A$6:$A$505)=0),"",SUMIFS(Daily!$I$6:$I$95,Daily!$A$6:$A$95,"&gt;="&amp;A7,Daily!$A$6:$A$95,"&lt;="&amp;B7))</x:f>
      </x:c>
      <x:c r="K7" s="19" t="str">
        <x:f>IF(NOT(AND(ISNUMBER(B7),A7&lt;=B7)),"",IF(COUNTIFS(Leads!$I$6:$I$505,"&gt;="&amp;A7,Leads!$I$6:$I$505,"&lt;="&amp;B7,Leads!$B$6:$B$505,"&gt;="&amp;Setup!$B$6,Leads!$B$6:$B$505,"&lt;="&amp;Setup!$B$8)=0,"",IF(SUMIFS(Leads!$N$6:$N$505,Leads!$I$6:$I$505,"&gt;="&amp;A7,Leads!$I$6:$I$505,"&lt;="&amp;B7)&gt;0,"n.a.",SUMIFS(Daily!$J$6:$J$95,Daily!$A$6:$A$95,"&gt;="&amp;A7,Daily!$A$6:$A$95,"&lt;="&amp;B7))))</x:f>
      </x:c>
      <x:c r="L7" s="19" t="str">
        <x:f>IF(OR(COUNT(C7:D7)&lt;2,D7=0),"n.a.",C7/D7*1000)</x:f>
        <x:v>n.a.</x:v>
      </x:c>
      <x:c r="M7" s="20" t="str">
        <x:f>IF(OR(NOT(ISNUMBER(E7)),NOT(ISNUMBER(D7)),D7=0),"n.a.",E7/D7)</x:f>
        <x:v>n.a.</x:v>
      </x:c>
      <x:c r="N7" s="19" t="str">
        <x:f>IF(OR(NOT(ISNUMBER(C7)),NOT(ISNUMBER(E7)),E7=0),"n.a.",C7/E7)</x:f>
        <x:v>n.a.</x:v>
      </x:c>
      <x:c r="O7" s="19" t="str">
        <x:f>IF(OR(NOT(ISNUMBER(C7)),NOT(ISNUMBER(F7)),F7=0),"n.a.",C7/F7)</x:f>
        <x:v>n.a.</x:v>
      </x:c>
      <x:c r="P7" s="2" t="str">
        <x:f>IF(OR(NOT(AND(ISNUMBER(B7),A7&lt;=B7)),COUNTA(Appointments!$A$6:$A$605)=0),"",SUMIFS(Daily!$O$6:$O$95,Daily!$A$6:$A$95,"&gt;="&amp;A7,Daily!$A$6:$A$95,"&lt;="&amp;B7))</x:f>
      </x:c>
      <x:c r="Q7" s="2" t="str">
        <x:f>IF(OR(NOT(AND(ISNUMBER(B7),A7&lt;=B7)),COUNTA(Appointments!$A$6:$A$605)=0),"",SUMIFS(Daily!$P$6:$P$95,Daily!$A$6:$A$95,"&gt;="&amp;A7,Daily!$A$6:$A$95,"&lt;="&amp;B7))</x:f>
      </x:c>
      <x:c r="R7" s="20" t="str">
        <x:f>IF(OR(COUNT(P7:Q7)&lt;2,SUM(P7:Q7)=0),"n.a.",P7/SUM(P7:Q7))</x:f>
        <x:v>n.a.</x:v>
      </x:c>
      <x:c r="S7" s="2" t="str">
        <x:f>IF(NOT(AND(ISNUMBER(B7),A7&lt;=B7)),"",SUMIFS(Daily!$R$6:$R$95,Daily!$A$6:$A$95,"&gt;="&amp;A7,Daily!$A$6:$A$95,"&lt;="&amp;B7))</x:f>
      </x:c>
      <x:c r="T7" s="2" t="str">
        <x:f>IF(NOT(AND(ISNUMBER(B7),A7&lt;=B7)),"",SUMIFS(Daily!$S$6:$S$95,Daily!$A$6:$A$95,"&gt;="&amp;A7,Daily!$A$6:$A$95,"&lt;="&amp;B7))</x:f>
      </x:c>
      <x:c r="U7" s="2" t="str">
        <x:f>IF(NOT(AND(ISNUMBER(B7),A7&lt;=B7)),"",SUMIFS(Daily!$T$6:$T$95,Daily!$A$6:$A$95,"&gt;="&amp;A7,Daily!$A$6:$A$95,"&lt;="&amp;B7))</x:f>
      </x:c>
      <x:c r="V7" s="2" t="str">
        <x:f>IF(NOT(AND(ISNUMBER(B7),A7&lt;=B7)),"Future",IF(COUNTIFS(Daily!$A$6:$A$95,"&gt;="&amp;A7,Daily!$A$6:$A$95,"&lt;="&amp;B7,Daily!$U$6:$U$95,"Reported")=B7-A7+1,"Reported","Missing ad input"))</x:f>
        <x:v>Future</x:v>
      </x:c>
    </x:row>
    <x:row r="8" ht="23" customHeight="1">
      <x:c r="A8" s="7" t="n">
        <x:f>MAX(Setup!$B$6,DATE(YEAR(Setup!$B$6),MONTH(Setup!$B$6)+2,1))</x:f>
        <x:v>46357</x:v>
      </x:c>
      <x:c r="B8" s="7" t="str">
        <x:f>IF(A8&gt;MIN(Setup!$B$7,Setup!$B$8),"",MIN(Setup!$B$8,Setup!$B$7,EOMONTH(A8,0)))</x:f>
      </x:c>
      <x:c r="C8" s="19" t="str">
        <x:f>IF(NOT(AND(ISNUMBER(B8),A8&lt;=B8)),"",IF(COUNTIFS(Daily!$A$6:$A$95,"&gt;="&amp;A8,Daily!$A$6:$A$95,"&lt;="&amp;B8,Daily!$U$6:$U$95,"Reported")&lt;B8-A8+1,"n.a.",SUMIFS(Daily!$B$6:$B$95,Daily!$A$6:$A$95,"&gt;="&amp;A8,Daily!$A$6:$A$95,"&lt;="&amp;B8)))</x:f>
      </x:c>
      <x:c r="D8" s="2" t="str">
        <x:f>IF(NOT(AND(ISNUMBER(B8),A8&lt;=B8)),"",IF(COUNTIFS(Daily!$A$6:$A$95,"&gt;="&amp;A8,Daily!$A$6:$A$95,"&lt;="&amp;B8,Daily!$U$6:$U$95,"Reported")&lt;B8-A8+1,"n.a.",SUMIFS(Daily!$C$6:$C$95,Daily!$A$6:$A$95,"&gt;="&amp;A8,Daily!$A$6:$A$95,"&lt;="&amp;B8)))</x:f>
      </x:c>
      <x:c r="E8" s="2" t="str">
        <x:f>IF(NOT(AND(ISNUMBER(B8),A8&lt;=B8)),"",IF(COUNTIFS(Daily!$A$6:$A$95,"&gt;="&amp;A8,Daily!$A$6:$A$95,"&lt;="&amp;B8,Daily!$U$6:$U$95,"Reported")&lt;B8-A8+1,"n.a.",SUMIFS(Daily!$D$6:$D$95,Daily!$A$6:$A$95,"&gt;="&amp;A8,Daily!$A$6:$A$95,"&lt;="&amp;B8)))</x:f>
      </x:c>
      <x:c r="F8" s="2" t="str">
        <x:f>IF(OR(NOT(AND(ISNUMBER(B8),A8&lt;=B8)),COUNTA(Leads!$A$6:$A$505)=0),"",SUMIFS(Daily!$E$6:$E$95,Daily!$A$6:$A$95,"&gt;="&amp;A8,Daily!$A$6:$A$95,"&lt;="&amp;B8))</x:f>
      </x:c>
      <x:c r="G8" s="2" t="str">
        <x:f>IF(OR(NOT(AND(ISNUMBER(B8),A8&lt;=B8)),COUNTA(Leads!$A$6:$A$505)=0),"",SUMIFS(Daily!$F$6:$F$95,Daily!$A$6:$A$95,"&gt;="&amp;A8,Daily!$A$6:$A$95,"&lt;="&amp;B8))</x:f>
      </x:c>
      <x:c r="H8" s="2" t="str">
        <x:f>IF(OR(NOT(AND(ISNUMBER(B8),A8&lt;=B8)),COUNTA(Leads!$A$6:$A$505)=0),"",SUMIFS(Daily!$G$6:$G$95,Daily!$A$6:$A$95,"&gt;="&amp;A8,Daily!$A$6:$A$95,"&lt;="&amp;B8))</x:f>
      </x:c>
      <x:c r="I8" s="2" t="str">
        <x:f>IF(OR(NOT(AND(ISNUMBER(B8),A8&lt;=B8)),COUNTA(Leads!$A$6:$A$505)=0),"",SUMIFS(Daily!$H$6:$H$95,Daily!$A$6:$A$95,"&gt;="&amp;A8,Daily!$A$6:$A$95,"&lt;="&amp;B8))</x:f>
      </x:c>
      <x:c r="J8" s="2" t="str">
        <x:f>IF(OR(NOT(AND(ISNUMBER(B8),A8&lt;=B8)),COUNTA(Leads!$A$6:$A$505)=0),"",SUMIFS(Daily!$I$6:$I$95,Daily!$A$6:$A$95,"&gt;="&amp;A8,Daily!$A$6:$A$95,"&lt;="&amp;B8))</x:f>
      </x:c>
      <x:c r="K8" s="19" t="str">
        <x:f>IF(NOT(AND(ISNUMBER(B8),A8&lt;=B8)),"",IF(COUNTIFS(Leads!$I$6:$I$505,"&gt;="&amp;A8,Leads!$I$6:$I$505,"&lt;="&amp;B8,Leads!$B$6:$B$505,"&gt;="&amp;Setup!$B$6,Leads!$B$6:$B$505,"&lt;="&amp;Setup!$B$8)=0,"",IF(SUMIFS(Leads!$N$6:$N$505,Leads!$I$6:$I$505,"&gt;="&amp;A8,Leads!$I$6:$I$505,"&lt;="&amp;B8)&gt;0,"n.a.",SUMIFS(Daily!$J$6:$J$95,Daily!$A$6:$A$95,"&gt;="&amp;A8,Daily!$A$6:$A$95,"&lt;="&amp;B8))))</x:f>
      </x:c>
      <x:c r="L8" s="19" t="str">
        <x:f>IF(OR(COUNT(C8:D8)&lt;2,D8=0),"n.a.",C8/D8*1000)</x:f>
        <x:v>n.a.</x:v>
      </x:c>
      <x:c r="M8" s="20" t="str">
        <x:f>IF(OR(NOT(ISNUMBER(E8)),NOT(ISNUMBER(D8)),D8=0),"n.a.",E8/D8)</x:f>
        <x:v>n.a.</x:v>
      </x:c>
      <x:c r="N8" s="19" t="str">
        <x:f>IF(OR(NOT(ISNUMBER(C8)),NOT(ISNUMBER(E8)),E8=0),"n.a.",C8/E8)</x:f>
        <x:v>n.a.</x:v>
      </x:c>
      <x:c r="O8" s="19" t="str">
        <x:f>IF(OR(NOT(ISNUMBER(C8)),NOT(ISNUMBER(F8)),F8=0),"n.a.",C8/F8)</x:f>
        <x:v>n.a.</x:v>
      </x:c>
      <x:c r="P8" s="2" t="str">
        <x:f>IF(OR(NOT(AND(ISNUMBER(B8),A8&lt;=B8)),COUNTA(Appointments!$A$6:$A$605)=0),"",SUMIFS(Daily!$O$6:$O$95,Daily!$A$6:$A$95,"&gt;="&amp;A8,Daily!$A$6:$A$95,"&lt;="&amp;B8))</x:f>
      </x:c>
      <x:c r="Q8" s="2" t="str">
        <x:f>IF(OR(NOT(AND(ISNUMBER(B8),A8&lt;=B8)),COUNTA(Appointments!$A$6:$A$605)=0),"",SUMIFS(Daily!$P$6:$P$95,Daily!$A$6:$A$95,"&gt;="&amp;A8,Daily!$A$6:$A$95,"&lt;="&amp;B8))</x:f>
      </x:c>
      <x:c r="R8" s="20" t="str">
        <x:f>IF(OR(COUNT(P8:Q8)&lt;2,SUM(P8:Q8)=0),"n.a.",P8/SUM(P8:Q8))</x:f>
        <x:v>n.a.</x:v>
      </x:c>
      <x:c r="S8" s="2" t="str">
        <x:f>IF(NOT(AND(ISNUMBER(B8),A8&lt;=B8)),"",SUMIFS(Daily!$R$6:$R$95,Daily!$A$6:$A$95,"&gt;="&amp;A8,Daily!$A$6:$A$95,"&lt;="&amp;B8))</x:f>
      </x:c>
      <x:c r="T8" s="2" t="str">
        <x:f>IF(NOT(AND(ISNUMBER(B8),A8&lt;=B8)),"",SUMIFS(Daily!$S$6:$S$95,Daily!$A$6:$A$95,"&gt;="&amp;A8,Daily!$A$6:$A$95,"&lt;="&amp;B8))</x:f>
      </x:c>
      <x:c r="U8" s="2" t="str">
        <x:f>IF(NOT(AND(ISNUMBER(B8),A8&lt;=B8)),"",SUMIFS(Daily!$T$6:$T$95,Daily!$A$6:$A$95,"&gt;="&amp;A8,Daily!$A$6:$A$95,"&lt;="&amp;B8))</x:f>
      </x:c>
      <x:c r="V8" s="2" t="str">
        <x:f>IF(NOT(AND(ISNUMBER(B8),A8&lt;=B8)),"Future",IF(COUNTIFS(Daily!$A$6:$A$95,"&gt;="&amp;A8,Daily!$A$6:$A$95,"&lt;="&amp;B8,Daily!$U$6:$U$95,"Reported")=B8-A8+1,"Reported","Missing ad input"))</x:f>
        <x:v>Future</x:v>
      </x:c>
    </x:row>
    <x:row r="9" ht="23" customHeight="1">
      <x:c r="A9" s="7" t="n">
        <x:f>MAX(Setup!$B$6,DATE(YEAR(Setup!$B$6),MONTH(Setup!$B$6)+3,1))</x:f>
        <x:v>46388</x:v>
      </x:c>
      <x:c r="B9" s="7" t="str">
        <x:f>IF(A9&gt;MIN(Setup!$B$7,Setup!$B$8),"",MIN(Setup!$B$8,Setup!$B$7,EOMONTH(A9,0)))</x:f>
      </x:c>
      <x:c r="C9" s="19" t="str">
        <x:f>IF(NOT(AND(ISNUMBER(B9),A9&lt;=B9)),"",IF(COUNTIFS(Daily!$A$6:$A$95,"&gt;="&amp;A9,Daily!$A$6:$A$95,"&lt;="&amp;B9,Daily!$U$6:$U$95,"Reported")&lt;B9-A9+1,"n.a.",SUMIFS(Daily!$B$6:$B$95,Daily!$A$6:$A$95,"&gt;="&amp;A9,Daily!$A$6:$A$95,"&lt;="&amp;B9)))</x:f>
      </x:c>
      <x:c r="D9" s="2" t="str">
        <x:f>IF(NOT(AND(ISNUMBER(B9),A9&lt;=B9)),"",IF(COUNTIFS(Daily!$A$6:$A$95,"&gt;="&amp;A9,Daily!$A$6:$A$95,"&lt;="&amp;B9,Daily!$U$6:$U$95,"Reported")&lt;B9-A9+1,"n.a.",SUMIFS(Daily!$C$6:$C$95,Daily!$A$6:$A$95,"&gt;="&amp;A9,Daily!$A$6:$A$95,"&lt;="&amp;B9)))</x:f>
      </x:c>
      <x:c r="E9" s="2" t="str">
        <x:f>IF(NOT(AND(ISNUMBER(B9),A9&lt;=B9)),"",IF(COUNTIFS(Daily!$A$6:$A$95,"&gt;="&amp;A9,Daily!$A$6:$A$95,"&lt;="&amp;B9,Daily!$U$6:$U$95,"Reported")&lt;B9-A9+1,"n.a.",SUMIFS(Daily!$D$6:$D$95,Daily!$A$6:$A$95,"&gt;="&amp;A9,Daily!$A$6:$A$95,"&lt;="&amp;B9)))</x:f>
      </x:c>
      <x:c r="F9" s="2" t="str">
        <x:f>IF(OR(NOT(AND(ISNUMBER(B9),A9&lt;=B9)),COUNTA(Leads!$A$6:$A$505)=0),"",SUMIFS(Daily!$E$6:$E$95,Daily!$A$6:$A$95,"&gt;="&amp;A9,Daily!$A$6:$A$95,"&lt;="&amp;B9))</x:f>
      </x:c>
      <x:c r="G9" s="2" t="str">
        <x:f>IF(OR(NOT(AND(ISNUMBER(B9),A9&lt;=B9)),COUNTA(Leads!$A$6:$A$505)=0),"",SUMIFS(Daily!$F$6:$F$95,Daily!$A$6:$A$95,"&gt;="&amp;A9,Daily!$A$6:$A$95,"&lt;="&amp;B9))</x:f>
      </x:c>
      <x:c r="H9" s="2" t="str">
        <x:f>IF(OR(NOT(AND(ISNUMBER(B9),A9&lt;=B9)),COUNTA(Leads!$A$6:$A$505)=0),"",SUMIFS(Daily!$G$6:$G$95,Daily!$A$6:$A$95,"&gt;="&amp;A9,Daily!$A$6:$A$95,"&lt;="&amp;B9))</x:f>
      </x:c>
      <x:c r="I9" s="2" t="str">
        <x:f>IF(OR(NOT(AND(ISNUMBER(B9),A9&lt;=B9)),COUNTA(Leads!$A$6:$A$505)=0),"",SUMIFS(Daily!$H$6:$H$95,Daily!$A$6:$A$95,"&gt;="&amp;A9,Daily!$A$6:$A$95,"&lt;="&amp;B9))</x:f>
      </x:c>
      <x:c r="J9" s="2" t="str">
        <x:f>IF(OR(NOT(AND(ISNUMBER(B9),A9&lt;=B9)),COUNTA(Leads!$A$6:$A$505)=0),"",SUMIFS(Daily!$I$6:$I$95,Daily!$A$6:$A$95,"&gt;="&amp;A9,Daily!$A$6:$A$95,"&lt;="&amp;B9))</x:f>
      </x:c>
      <x:c r="K9" s="19" t="str">
        <x:f>IF(NOT(AND(ISNUMBER(B9),A9&lt;=B9)),"",IF(COUNTIFS(Leads!$I$6:$I$505,"&gt;="&amp;A9,Leads!$I$6:$I$505,"&lt;="&amp;B9,Leads!$B$6:$B$505,"&gt;="&amp;Setup!$B$6,Leads!$B$6:$B$505,"&lt;="&amp;Setup!$B$8)=0,"",IF(SUMIFS(Leads!$N$6:$N$505,Leads!$I$6:$I$505,"&gt;="&amp;A9,Leads!$I$6:$I$505,"&lt;="&amp;B9)&gt;0,"n.a.",SUMIFS(Daily!$J$6:$J$95,Daily!$A$6:$A$95,"&gt;="&amp;A9,Daily!$A$6:$A$95,"&lt;="&amp;B9))))</x:f>
      </x:c>
      <x:c r="L9" s="19" t="str">
        <x:f>IF(OR(COUNT(C9:D9)&lt;2,D9=0),"n.a.",C9/D9*1000)</x:f>
        <x:v>n.a.</x:v>
      </x:c>
      <x:c r="M9" s="20" t="str">
        <x:f>IF(OR(NOT(ISNUMBER(E9)),NOT(ISNUMBER(D9)),D9=0),"n.a.",E9/D9)</x:f>
        <x:v>n.a.</x:v>
      </x:c>
      <x:c r="N9" s="19" t="str">
        <x:f>IF(OR(NOT(ISNUMBER(C9)),NOT(ISNUMBER(E9)),E9=0),"n.a.",C9/E9)</x:f>
        <x:v>n.a.</x:v>
      </x:c>
      <x:c r="O9" s="19" t="str">
        <x:f>IF(OR(NOT(ISNUMBER(C9)),NOT(ISNUMBER(F9)),F9=0),"n.a.",C9/F9)</x:f>
        <x:v>n.a.</x:v>
      </x:c>
      <x:c r="P9" s="2" t="str">
        <x:f>IF(OR(NOT(AND(ISNUMBER(B9),A9&lt;=B9)),COUNTA(Appointments!$A$6:$A$605)=0),"",SUMIFS(Daily!$O$6:$O$95,Daily!$A$6:$A$95,"&gt;="&amp;A9,Daily!$A$6:$A$95,"&lt;="&amp;B9))</x:f>
      </x:c>
      <x:c r="Q9" s="2" t="str">
        <x:f>IF(OR(NOT(AND(ISNUMBER(B9),A9&lt;=B9)),COUNTA(Appointments!$A$6:$A$605)=0),"",SUMIFS(Daily!$P$6:$P$95,Daily!$A$6:$A$95,"&gt;="&amp;A9,Daily!$A$6:$A$95,"&lt;="&amp;B9))</x:f>
      </x:c>
      <x:c r="R9" s="20" t="str">
        <x:f>IF(OR(COUNT(P9:Q9)&lt;2,SUM(P9:Q9)=0),"n.a.",P9/SUM(P9:Q9))</x:f>
        <x:v>n.a.</x:v>
      </x:c>
      <x:c r="S9" s="2" t="str">
        <x:f>IF(NOT(AND(ISNUMBER(B9),A9&lt;=B9)),"",SUMIFS(Daily!$R$6:$R$95,Daily!$A$6:$A$95,"&gt;="&amp;A9,Daily!$A$6:$A$95,"&lt;="&amp;B9))</x:f>
      </x:c>
      <x:c r="T9" s="2" t="str">
        <x:f>IF(NOT(AND(ISNUMBER(B9),A9&lt;=B9)),"",SUMIFS(Daily!$S$6:$S$95,Daily!$A$6:$A$95,"&gt;="&amp;A9,Daily!$A$6:$A$95,"&lt;="&amp;B9))</x:f>
      </x:c>
      <x:c r="U9" s="2" t="str">
        <x:f>IF(NOT(AND(ISNUMBER(B9),A9&lt;=B9)),"",SUMIFS(Daily!$T$6:$T$95,Daily!$A$6:$A$95,"&gt;="&amp;A9,Daily!$A$6:$A$95,"&lt;="&amp;B9))</x:f>
      </x:c>
      <x:c r="V9" s="2" t="str">
        <x:f>IF(NOT(AND(ISNUMBER(B9),A9&lt;=B9)),"Future",IF(COUNTIFS(Daily!$A$6:$A$95,"&gt;="&amp;A9,Daily!$A$6:$A$95,"&lt;="&amp;B9,Daily!$U$6:$U$95,"Reported")=B9-A9+1,"Reported","Missing ad input"))</x:f>
        <x:v>Future</x:v>
      </x:c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</x:row>
  </x:sheetData>
  <x:conditionalFormatting sqref="V6:V9">
    <x:cfRule type="expression" dxfId="5" priority="1">
      <x:formula>V6="Missing ad input"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F511F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23" customHeight="1">
      <x:c r="A2" s="3" t="str">
        <x:v>Weekly Campaign Activity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3" customHeight="1">
      <x:c r="A4" s="9" t="str">
        <x:v>Calendar windows are clipped to the 90-day campaign. Rates use summed counts; conversion rates are on Summary.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50" customHeight="1">
      <x:c r="A5" s="13" t="str">
        <x:v>Period start</x:v>
      </x:c>
      <x:c r="B5" s="13" t="str">
        <x:v>Period end</x:v>
      </x:c>
      <x:c r="C5" s="13" t="str">
        <x:v>Ad spend USD</x:v>
      </x:c>
      <x:c r="D5" s="13" t="str">
        <x:v>Impressions</x:v>
      </x:c>
      <x:c r="E5" s="13" t="str">
        <x:v>Link clicks</x:v>
      </x:c>
      <x:c r="F5" s="13" t="str">
        <x:v>Raw leads</x:v>
      </x:c>
      <x:c r="G5" s="13" t="str">
        <x:v>Qualified events</x:v>
      </x:c>
      <x:c r="H5" s="13" t="str">
        <x:v>First booked events</x:v>
      </x:c>
      <x:c r="I5" s="13" t="str">
        <x:v>First held events</x:v>
      </x:c>
      <x:c r="J5" s="13" t="str">
        <x:v>Listings won events</x:v>
      </x:c>
      <x:c r="K5" s="13" t="str">
        <x:v>Known closed GCI</x:v>
      </x:c>
      <x:c r="L5" s="13" t="str">
        <x:v>CPM</x:v>
      </x:c>
      <x:c r="M5" s="13" t="str">
        <x:v>Link CTR</x:v>
      </x:c>
      <x:c r="N5" s="13" t="str">
        <x:v>CPC</x:v>
      </x:c>
      <x:c r="O5" s="13" t="str">
        <x:v>Activity CPL</x:v>
      </x:c>
      <x:c r="P5" s="13" t="str">
        <x:v>Held attempts</x:v>
      </x:c>
      <x:c r="Q5" s="13" t="str">
        <x:v>No-show attempts</x:v>
      </x:c>
      <x:c r="R5" s="13" t="str">
        <x:v>Attempt show rate</x:v>
      </x:c>
      <x:c r="S5" s="13" t="str">
        <x:v>Pending due attempts</x:v>
      </x:c>
      <x:c r="T5" s="13" t="str">
        <x:v>Cancelled attempts</x:v>
      </x:c>
      <x:c r="U5" s="13" t="str">
        <x:v>Rescheduled attempts</x:v>
      </x:c>
      <x:c r="V5" s="13" t="str">
        <x:v>Ad coverage</x:v>
      </x:c>
    </x:row>
    <x:row r="6" ht="23" customHeight="1">
      <x:c r="A6" s="7" t="n">
        <x:f>Setup!$B$6</x:f>
        <x:v>46296</x:v>
      </x:c>
      <x:c r="B6" s="7" t="n">
        <x:f>IF(A6&gt;MIN(Setup!$B$7,Setup!$B$8),"",MIN(Setup!$B$8,Setup!$B$7,A6+7-WEEKDAY(A6,2)))</x:f>
        <x:v>46296</x:v>
      </x:c>
      <x:c r="C6" s="19" t="str">
        <x:f>IF(NOT(AND(ISNUMBER(B6),A6&lt;=B6)),"",IF(COUNTIFS(Daily!$A$6:$A$95,"&gt;="&amp;A6,Daily!$A$6:$A$95,"&lt;="&amp;B6,Daily!$U$6:$U$95,"Reported")&lt;B6-A6+1,"n.a.",SUMIFS(Daily!$B$6:$B$95,Daily!$A$6:$A$95,"&gt;="&amp;A6,Daily!$A$6:$A$95,"&lt;="&amp;B6)))</x:f>
        <x:v>n.a.</x:v>
      </x:c>
      <x:c r="D6" s="2" t="str">
        <x:f>IF(NOT(AND(ISNUMBER(B6),A6&lt;=B6)),"",IF(COUNTIFS(Daily!$A$6:$A$95,"&gt;="&amp;A6,Daily!$A$6:$A$95,"&lt;="&amp;B6,Daily!$U$6:$U$95,"Reported")&lt;B6-A6+1,"n.a.",SUMIFS(Daily!$C$6:$C$95,Daily!$A$6:$A$95,"&gt;="&amp;A6,Daily!$A$6:$A$95,"&lt;="&amp;B6)))</x:f>
        <x:v>n.a.</x:v>
      </x:c>
      <x:c r="E6" s="2" t="str">
        <x:f>IF(NOT(AND(ISNUMBER(B6),A6&lt;=B6)),"",IF(COUNTIFS(Daily!$A$6:$A$95,"&gt;="&amp;A6,Daily!$A$6:$A$95,"&lt;="&amp;B6,Daily!$U$6:$U$95,"Reported")&lt;B6-A6+1,"n.a.",SUMIFS(Daily!$D$6:$D$95,Daily!$A$6:$A$95,"&gt;="&amp;A6,Daily!$A$6:$A$95,"&lt;="&amp;B6)))</x:f>
        <x:v>n.a.</x:v>
      </x:c>
      <x:c r="F6" s="2" t="str">
        <x:f>IF(OR(NOT(AND(ISNUMBER(B6),A6&lt;=B6)),COUNTA(Leads!$A$6:$A$505)=0),"",SUMIFS(Daily!$E$6:$E$95,Daily!$A$6:$A$95,"&gt;="&amp;A6,Daily!$A$6:$A$95,"&lt;="&amp;B6))</x:f>
      </x:c>
      <x:c r="G6" s="2" t="str">
        <x:f>IF(OR(NOT(AND(ISNUMBER(B6),A6&lt;=B6)),COUNTA(Leads!$A$6:$A$505)=0),"",SUMIFS(Daily!$F$6:$F$95,Daily!$A$6:$A$95,"&gt;="&amp;A6,Daily!$A$6:$A$95,"&lt;="&amp;B6))</x:f>
      </x:c>
      <x:c r="H6" s="2" t="str">
        <x:f>IF(OR(NOT(AND(ISNUMBER(B6),A6&lt;=B6)),COUNTA(Leads!$A$6:$A$505)=0),"",SUMIFS(Daily!$G$6:$G$95,Daily!$A$6:$A$95,"&gt;="&amp;A6,Daily!$A$6:$A$95,"&lt;="&amp;B6))</x:f>
      </x:c>
      <x:c r="I6" s="2" t="str">
        <x:f>IF(OR(NOT(AND(ISNUMBER(B6),A6&lt;=B6)),COUNTA(Leads!$A$6:$A$505)=0),"",SUMIFS(Daily!$H$6:$H$95,Daily!$A$6:$A$95,"&gt;="&amp;A6,Daily!$A$6:$A$95,"&lt;="&amp;B6))</x:f>
      </x:c>
      <x:c r="J6" s="2" t="str">
        <x:f>IF(OR(NOT(AND(ISNUMBER(B6),A6&lt;=B6)),COUNTA(Leads!$A$6:$A$505)=0),"",SUMIFS(Daily!$I$6:$I$95,Daily!$A$6:$A$95,"&gt;="&amp;A6,Daily!$A$6:$A$95,"&lt;="&amp;B6))</x:f>
      </x:c>
      <x:c r="K6" s="19" t="str">
        <x:f>IF(NOT(AND(ISNUMBER(B6),A6&lt;=B6)),"",IF(COUNTIFS(Leads!$I$6:$I$505,"&gt;="&amp;A6,Leads!$I$6:$I$505,"&lt;="&amp;B6,Leads!$B$6:$B$505,"&gt;="&amp;Setup!$B$6,Leads!$B$6:$B$505,"&lt;="&amp;Setup!$B$8)=0,"",IF(SUMIFS(Leads!$N$6:$N$505,Leads!$I$6:$I$505,"&gt;="&amp;A6,Leads!$I$6:$I$505,"&lt;="&amp;B6)&gt;0,"n.a.",SUMIFS(Daily!$J$6:$J$95,Daily!$A$6:$A$95,"&gt;="&amp;A6,Daily!$A$6:$A$95,"&lt;="&amp;B6))))</x:f>
      </x:c>
      <x:c r="L6" s="19" t="str">
        <x:f>IF(OR(COUNT(C6:D6)&lt;2,D6=0),"n.a.",C6/D6*1000)</x:f>
        <x:v>n.a.</x:v>
      </x:c>
      <x:c r="M6" s="20" t="str">
        <x:f>IF(OR(NOT(ISNUMBER(E6)),NOT(ISNUMBER(D6)),D6=0),"n.a.",E6/D6)</x:f>
        <x:v>n.a.</x:v>
      </x:c>
      <x:c r="N6" s="19" t="str">
        <x:f>IF(OR(NOT(ISNUMBER(C6)),NOT(ISNUMBER(E6)),E6=0),"n.a.",C6/E6)</x:f>
        <x:v>n.a.</x:v>
      </x:c>
      <x:c r="O6" s="19" t="str">
        <x:f>IF(OR(NOT(ISNUMBER(C6)),NOT(ISNUMBER(F6)),F6=0),"n.a.",C6/F6)</x:f>
        <x:v>n.a.</x:v>
      </x:c>
      <x:c r="P6" s="2" t="str">
        <x:f>IF(OR(NOT(AND(ISNUMBER(B6),A6&lt;=B6)),COUNTA(Appointments!$A$6:$A$605)=0),"",SUMIFS(Daily!$O$6:$O$95,Daily!$A$6:$A$95,"&gt;="&amp;A6,Daily!$A$6:$A$95,"&lt;="&amp;B6))</x:f>
      </x:c>
      <x:c r="Q6" s="2" t="str">
        <x:f>IF(OR(NOT(AND(ISNUMBER(B6),A6&lt;=B6)),COUNTA(Appointments!$A$6:$A$605)=0),"",SUMIFS(Daily!$P$6:$P$95,Daily!$A$6:$A$95,"&gt;="&amp;A6,Daily!$A$6:$A$95,"&lt;="&amp;B6))</x:f>
      </x:c>
      <x:c r="R6" s="20" t="str">
        <x:f>IF(OR(COUNT(P6:Q6)&lt;2,SUM(P6:Q6)=0),"n.a.",P6/SUM(P6:Q6))</x:f>
        <x:v>n.a.</x:v>
      </x:c>
      <x:c r="S6" s="2" t="n">
        <x:f>IF(NOT(AND(ISNUMBER(B6),A6&lt;=B6)),"",SUMIFS(Daily!$R$6:$R$95,Daily!$A$6:$A$95,"&gt;="&amp;A6,Daily!$A$6:$A$95,"&lt;="&amp;B6))</x:f>
        <x:v>0</x:v>
      </x:c>
      <x:c r="T6" s="2" t="n">
        <x:f>IF(NOT(AND(ISNUMBER(B6),A6&lt;=B6)),"",SUMIFS(Daily!$S$6:$S$95,Daily!$A$6:$A$95,"&gt;="&amp;A6,Daily!$A$6:$A$95,"&lt;="&amp;B6))</x:f>
        <x:v>0</x:v>
      </x:c>
      <x:c r="U6" s="2" t="n">
        <x:f>IF(NOT(AND(ISNUMBER(B6),A6&lt;=B6)),"",SUMIFS(Daily!$T$6:$T$95,Daily!$A$6:$A$95,"&gt;="&amp;A6,Daily!$A$6:$A$95,"&lt;="&amp;B6))</x:f>
        <x:v>0</x:v>
      </x:c>
      <x:c r="V6" s="2" t="str">
        <x:f>IF(NOT(AND(ISNUMBER(B6),A6&lt;=B6)),"Future",IF(COUNTIFS(Daily!$A$6:$A$95,"&gt;="&amp;A6,Daily!$A$6:$A$95,"&lt;="&amp;B6,Daily!$U$6:$U$95,"Reported")=B6-A6+1,"Reported","Missing ad input"))</x:f>
        <x:v>Missing ad input</x:v>
      </x:c>
    </x:row>
    <x:row r="7" ht="23" customHeight="1">
      <x:c r="A7" s="7" t="n">
        <x:f>MAX(Setup!$B$6,Setup!$B$6-WEEKDAY(Setup!$B$6,2)+1+7)</x:f>
        <x:v>46300</x:v>
      </x:c>
      <x:c r="B7" s="7" t="str">
        <x:f>IF(A7&gt;MIN(Setup!$B$7,Setup!$B$8),"",MIN(Setup!$B$8,Setup!$B$7,A7+7-WEEKDAY(A7,2)))</x:f>
      </x:c>
      <x:c r="C7" s="19" t="str">
        <x:f>IF(NOT(AND(ISNUMBER(B7),A7&lt;=B7)),"",IF(COUNTIFS(Daily!$A$6:$A$95,"&gt;="&amp;A7,Daily!$A$6:$A$95,"&lt;="&amp;B7,Daily!$U$6:$U$95,"Reported")&lt;B7-A7+1,"n.a.",SUMIFS(Daily!$B$6:$B$95,Daily!$A$6:$A$95,"&gt;="&amp;A7,Daily!$A$6:$A$95,"&lt;="&amp;B7)))</x:f>
      </x:c>
      <x:c r="D7" s="2" t="str">
        <x:f>IF(NOT(AND(ISNUMBER(B7),A7&lt;=B7)),"",IF(COUNTIFS(Daily!$A$6:$A$95,"&gt;="&amp;A7,Daily!$A$6:$A$95,"&lt;="&amp;B7,Daily!$U$6:$U$95,"Reported")&lt;B7-A7+1,"n.a.",SUMIFS(Daily!$C$6:$C$95,Daily!$A$6:$A$95,"&gt;="&amp;A7,Daily!$A$6:$A$95,"&lt;="&amp;B7)))</x:f>
      </x:c>
      <x:c r="E7" s="2" t="str">
        <x:f>IF(NOT(AND(ISNUMBER(B7),A7&lt;=B7)),"",IF(COUNTIFS(Daily!$A$6:$A$95,"&gt;="&amp;A7,Daily!$A$6:$A$95,"&lt;="&amp;B7,Daily!$U$6:$U$95,"Reported")&lt;B7-A7+1,"n.a.",SUMIFS(Daily!$D$6:$D$95,Daily!$A$6:$A$95,"&gt;="&amp;A7,Daily!$A$6:$A$95,"&lt;="&amp;B7)))</x:f>
      </x:c>
      <x:c r="F7" s="2" t="str">
        <x:f>IF(OR(NOT(AND(ISNUMBER(B7),A7&lt;=B7)),COUNTA(Leads!$A$6:$A$505)=0),"",SUMIFS(Daily!$E$6:$E$95,Daily!$A$6:$A$95,"&gt;="&amp;A7,Daily!$A$6:$A$95,"&lt;="&amp;B7))</x:f>
      </x:c>
      <x:c r="G7" s="2" t="str">
        <x:f>IF(OR(NOT(AND(ISNUMBER(B7),A7&lt;=B7)),COUNTA(Leads!$A$6:$A$505)=0),"",SUMIFS(Daily!$F$6:$F$95,Daily!$A$6:$A$95,"&gt;="&amp;A7,Daily!$A$6:$A$95,"&lt;="&amp;B7))</x:f>
      </x:c>
      <x:c r="H7" s="2" t="str">
        <x:f>IF(OR(NOT(AND(ISNUMBER(B7),A7&lt;=B7)),COUNTA(Leads!$A$6:$A$505)=0),"",SUMIFS(Daily!$G$6:$G$95,Daily!$A$6:$A$95,"&gt;="&amp;A7,Daily!$A$6:$A$95,"&lt;="&amp;B7))</x:f>
      </x:c>
      <x:c r="I7" s="2" t="str">
        <x:f>IF(OR(NOT(AND(ISNUMBER(B7),A7&lt;=B7)),COUNTA(Leads!$A$6:$A$505)=0),"",SUMIFS(Daily!$H$6:$H$95,Daily!$A$6:$A$95,"&gt;="&amp;A7,Daily!$A$6:$A$95,"&lt;="&amp;B7))</x:f>
      </x:c>
      <x:c r="J7" s="2" t="str">
        <x:f>IF(OR(NOT(AND(ISNUMBER(B7),A7&lt;=B7)),COUNTA(Leads!$A$6:$A$505)=0),"",SUMIFS(Daily!$I$6:$I$95,Daily!$A$6:$A$95,"&gt;="&amp;A7,Daily!$A$6:$A$95,"&lt;="&amp;B7))</x:f>
      </x:c>
      <x:c r="K7" s="19" t="str">
        <x:f>IF(NOT(AND(ISNUMBER(B7),A7&lt;=B7)),"",IF(COUNTIFS(Leads!$I$6:$I$505,"&gt;="&amp;A7,Leads!$I$6:$I$505,"&lt;="&amp;B7,Leads!$B$6:$B$505,"&gt;="&amp;Setup!$B$6,Leads!$B$6:$B$505,"&lt;="&amp;Setup!$B$8)=0,"",IF(SUMIFS(Leads!$N$6:$N$505,Leads!$I$6:$I$505,"&gt;="&amp;A7,Leads!$I$6:$I$505,"&lt;="&amp;B7)&gt;0,"n.a.",SUMIFS(Daily!$J$6:$J$95,Daily!$A$6:$A$95,"&gt;="&amp;A7,Daily!$A$6:$A$95,"&lt;="&amp;B7))))</x:f>
      </x:c>
      <x:c r="L7" s="19" t="str">
        <x:f>IF(OR(COUNT(C7:D7)&lt;2,D7=0),"n.a.",C7/D7*1000)</x:f>
        <x:v>n.a.</x:v>
      </x:c>
      <x:c r="M7" s="20" t="str">
        <x:f>IF(OR(NOT(ISNUMBER(E7)),NOT(ISNUMBER(D7)),D7=0),"n.a.",E7/D7)</x:f>
        <x:v>n.a.</x:v>
      </x:c>
      <x:c r="N7" s="19" t="str">
        <x:f>IF(OR(NOT(ISNUMBER(C7)),NOT(ISNUMBER(E7)),E7=0),"n.a.",C7/E7)</x:f>
        <x:v>n.a.</x:v>
      </x:c>
      <x:c r="O7" s="19" t="str">
        <x:f>IF(OR(NOT(ISNUMBER(C7)),NOT(ISNUMBER(F7)),F7=0),"n.a.",C7/F7)</x:f>
        <x:v>n.a.</x:v>
      </x:c>
      <x:c r="P7" s="2" t="str">
        <x:f>IF(OR(NOT(AND(ISNUMBER(B7),A7&lt;=B7)),COUNTA(Appointments!$A$6:$A$605)=0),"",SUMIFS(Daily!$O$6:$O$95,Daily!$A$6:$A$95,"&gt;="&amp;A7,Daily!$A$6:$A$95,"&lt;="&amp;B7))</x:f>
      </x:c>
      <x:c r="Q7" s="2" t="str">
        <x:f>IF(OR(NOT(AND(ISNUMBER(B7),A7&lt;=B7)),COUNTA(Appointments!$A$6:$A$605)=0),"",SUMIFS(Daily!$P$6:$P$95,Daily!$A$6:$A$95,"&gt;="&amp;A7,Daily!$A$6:$A$95,"&lt;="&amp;B7))</x:f>
      </x:c>
      <x:c r="R7" s="20" t="str">
        <x:f>IF(OR(COUNT(P7:Q7)&lt;2,SUM(P7:Q7)=0),"n.a.",P7/SUM(P7:Q7))</x:f>
        <x:v>n.a.</x:v>
      </x:c>
      <x:c r="S7" s="2" t="str">
        <x:f>IF(NOT(AND(ISNUMBER(B7),A7&lt;=B7)),"",SUMIFS(Daily!$R$6:$R$95,Daily!$A$6:$A$95,"&gt;="&amp;A7,Daily!$A$6:$A$95,"&lt;="&amp;B7))</x:f>
      </x:c>
      <x:c r="T7" s="2" t="str">
        <x:f>IF(NOT(AND(ISNUMBER(B7),A7&lt;=B7)),"",SUMIFS(Daily!$S$6:$S$95,Daily!$A$6:$A$95,"&gt;="&amp;A7,Daily!$A$6:$A$95,"&lt;="&amp;B7))</x:f>
      </x:c>
      <x:c r="U7" s="2" t="str">
        <x:f>IF(NOT(AND(ISNUMBER(B7),A7&lt;=B7)),"",SUMIFS(Daily!$T$6:$T$95,Daily!$A$6:$A$95,"&gt;="&amp;A7,Daily!$A$6:$A$95,"&lt;="&amp;B7))</x:f>
      </x:c>
      <x:c r="V7" s="2" t="str">
        <x:f>IF(NOT(AND(ISNUMBER(B7),A7&lt;=B7)),"Future",IF(COUNTIFS(Daily!$A$6:$A$95,"&gt;="&amp;A7,Daily!$A$6:$A$95,"&lt;="&amp;B7,Daily!$U$6:$U$95,"Reported")=B7-A7+1,"Reported","Missing ad input"))</x:f>
        <x:v>Future</x:v>
      </x:c>
    </x:row>
    <x:row r="8" ht="23" customHeight="1">
      <x:c r="A8" s="7" t="n">
        <x:f>MAX(Setup!$B$6,Setup!$B$6-WEEKDAY(Setup!$B$6,2)+1+14)</x:f>
        <x:v>46307</x:v>
      </x:c>
      <x:c r="B8" s="7" t="str">
        <x:f>IF(A8&gt;MIN(Setup!$B$7,Setup!$B$8),"",MIN(Setup!$B$8,Setup!$B$7,A8+7-WEEKDAY(A8,2)))</x:f>
      </x:c>
      <x:c r="C8" s="19" t="str">
        <x:f>IF(NOT(AND(ISNUMBER(B8),A8&lt;=B8)),"",IF(COUNTIFS(Daily!$A$6:$A$95,"&gt;="&amp;A8,Daily!$A$6:$A$95,"&lt;="&amp;B8,Daily!$U$6:$U$95,"Reported")&lt;B8-A8+1,"n.a.",SUMIFS(Daily!$B$6:$B$95,Daily!$A$6:$A$95,"&gt;="&amp;A8,Daily!$A$6:$A$95,"&lt;="&amp;B8)))</x:f>
      </x:c>
      <x:c r="D8" s="2" t="str">
        <x:f>IF(NOT(AND(ISNUMBER(B8),A8&lt;=B8)),"",IF(COUNTIFS(Daily!$A$6:$A$95,"&gt;="&amp;A8,Daily!$A$6:$A$95,"&lt;="&amp;B8,Daily!$U$6:$U$95,"Reported")&lt;B8-A8+1,"n.a.",SUMIFS(Daily!$C$6:$C$95,Daily!$A$6:$A$95,"&gt;="&amp;A8,Daily!$A$6:$A$95,"&lt;="&amp;B8)))</x:f>
      </x:c>
      <x:c r="E8" s="2" t="str">
        <x:f>IF(NOT(AND(ISNUMBER(B8),A8&lt;=B8)),"",IF(COUNTIFS(Daily!$A$6:$A$95,"&gt;="&amp;A8,Daily!$A$6:$A$95,"&lt;="&amp;B8,Daily!$U$6:$U$95,"Reported")&lt;B8-A8+1,"n.a.",SUMIFS(Daily!$D$6:$D$95,Daily!$A$6:$A$95,"&gt;="&amp;A8,Daily!$A$6:$A$95,"&lt;="&amp;B8)))</x:f>
      </x:c>
      <x:c r="F8" s="2" t="str">
        <x:f>IF(OR(NOT(AND(ISNUMBER(B8),A8&lt;=B8)),COUNTA(Leads!$A$6:$A$505)=0),"",SUMIFS(Daily!$E$6:$E$95,Daily!$A$6:$A$95,"&gt;="&amp;A8,Daily!$A$6:$A$95,"&lt;="&amp;B8))</x:f>
      </x:c>
      <x:c r="G8" s="2" t="str">
        <x:f>IF(OR(NOT(AND(ISNUMBER(B8),A8&lt;=B8)),COUNTA(Leads!$A$6:$A$505)=0),"",SUMIFS(Daily!$F$6:$F$95,Daily!$A$6:$A$95,"&gt;="&amp;A8,Daily!$A$6:$A$95,"&lt;="&amp;B8))</x:f>
      </x:c>
      <x:c r="H8" s="2" t="str">
        <x:f>IF(OR(NOT(AND(ISNUMBER(B8),A8&lt;=B8)),COUNTA(Leads!$A$6:$A$505)=0),"",SUMIFS(Daily!$G$6:$G$95,Daily!$A$6:$A$95,"&gt;="&amp;A8,Daily!$A$6:$A$95,"&lt;="&amp;B8))</x:f>
      </x:c>
      <x:c r="I8" s="2" t="str">
        <x:f>IF(OR(NOT(AND(ISNUMBER(B8),A8&lt;=B8)),COUNTA(Leads!$A$6:$A$505)=0),"",SUMIFS(Daily!$H$6:$H$95,Daily!$A$6:$A$95,"&gt;="&amp;A8,Daily!$A$6:$A$95,"&lt;="&amp;B8))</x:f>
      </x:c>
      <x:c r="J8" s="2" t="str">
        <x:f>IF(OR(NOT(AND(ISNUMBER(B8),A8&lt;=B8)),COUNTA(Leads!$A$6:$A$505)=0),"",SUMIFS(Daily!$I$6:$I$95,Daily!$A$6:$A$95,"&gt;="&amp;A8,Daily!$A$6:$A$95,"&lt;="&amp;B8))</x:f>
      </x:c>
      <x:c r="K8" s="19" t="str">
        <x:f>IF(NOT(AND(ISNUMBER(B8),A8&lt;=B8)),"",IF(COUNTIFS(Leads!$I$6:$I$505,"&gt;="&amp;A8,Leads!$I$6:$I$505,"&lt;="&amp;B8,Leads!$B$6:$B$505,"&gt;="&amp;Setup!$B$6,Leads!$B$6:$B$505,"&lt;="&amp;Setup!$B$8)=0,"",IF(SUMIFS(Leads!$N$6:$N$505,Leads!$I$6:$I$505,"&gt;="&amp;A8,Leads!$I$6:$I$505,"&lt;="&amp;B8)&gt;0,"n.a.",SUMIFS(Daily!$J$6:$J$95,Daily!$A$6:$A$95,"&gt;="&amp;A8,Daily!$A$6:$A$95,"&lt;="&amp;B8))))</x:f>
      </x:c>
      <x:c r="L8" s="19" t="str">
        <x:f>IF(OR(COUNT(C8:D8)&lt;2,D8=0),"n.a.",C8/D8*1000)</x:f>
        <x:v>n.a.</x:v>
      </x:c>
      <x:c r="M8" s="20" t="str">
        <x:f>IF(OR(NOT(ISNUMBER(E8)),NOT(ISNUMBER(D8)),D8=0),"n.a.",E8/D8)</x:f>
        <x:v>n.a.</x:v>
      </x:c>
      <x:c r="N8" s="19" t="str">
        <x:f>IF(OR(NOT(ISNUMBER(C8)),NOT(ISNUMBER(E8)),E8=0),"n.a.",C8/E8)</x:f>
        <x:v>n.a.</x:v>
      </x:c>
      <x:c r="O8" s="19" t="str">
        <x:f>IF(OR(NOT(ISNUMBER(C8)),NOT(ISNUMBER(F8)),F8=0),"n.a.",C8/F8)</x:f>
        <x:v>n.a.</x:v>
      </x:c>
      <x:c r="P8" s="2" t="str">
        <x:f>IF(OR(NOT(AND(ISNUMBER(B8),A8&lt;=B8)),COUNTA(Appointments!$A$6:$A$605)=0),"",SUMIFS(Daily!$O$6:$O$95,Daily!$A$6:$A$95,"&gt;="&amp;A8,Daily!$A$6:$A$95,"&lt;="&amp;B8))</x:f>
      </x:c>
      <x:c r="Q8" s="2" t="str">
        <x:f>IF(OR(NOT(AND(ISNUMBER(B8),A8&lt;=B8)),COUNTA(Appointments!$A$6:$A$605)=0),"",SUMIFS(Daily!$P$6:$P$95,Daily!$A$6:$A$95,"&gt;="&amp;A8,Daily!$A$6:$A$95,"&lt;="&amp;B8))</x:f>
      </x:c>
      <x:c r="R8" s="20" t="str">
        <x:f>IF(OR(COUNT(P8:Q8)&lt;2,SUM(P8:Q8)=0),"n.a.",P8/SUM(P8:Q8))</x:f>
        <x:v>n.a.</x:v>
      </x:c>
      <x:c r="S8" s="2" t="str">
        <x:f>IF(NOT(AND(ISNUMBER(B8),A8&lt;=B8)),"",SUMIFS(Daily!$R$6:$R$95,Daily!$A$6:$A$95,"&gt;="&amp;A8,Daily!$A$6:$A$95,"&lt;="&amp;B8))</x:f>
      </x:c>
      <x:c r="T8" s="2" t="str">
        <x:f>IF(NOT(AND(ISNUMBER(B8),A8&lt;=B8)),"",SUMIFS(Daily!$S$6:$S$95,Daily!$A$6:$A$95,"&gt;="&amp;A8,Daily!$A$6:$A$95,"&lt;="&amp;B8))</x:f>
      </x:c>
      <x:c r="U8" s="2" t="str">
        <x:f>IF(NOT(AND(ISNUMBER(B8),A8&lt;=B8)),"",SUMIFS(Daily!$T$6:$T$95,Daily!$A$6:$A$95,"&gt;="&amp;A8,Daily!$A$6:$A$95,"&lt;="&amp;B8))</x:f>
      </x:c>
      <x:c r="V8" s="2" t="str">
        <x:f>IF(NOT(AND(ISNUMBER(B8),A8&lt;=B8)),"Future",IF(COUNTIFS(Daily!$A$6:$A$95,"&gt;="&amp;A8,Daily!$A$6:$A$95,"&lt;="&amp;B8,Daily!$U$6:$U$95,"Reported")=B8-A8+1,"Reported","Missing ad input"))</x:f>
        <x:v>Future</x:v>
      </x:c>
    </x:row>
    <x:row r="9" ht="23" customHeight="1">
      <x:c r="A9" s="7" t="n">
        <x:f>MAX(Setup!$B$6,Setup!$B$6-WEEKDAY(Setup!$B$6,2)+1+21)</x:f>
        <x:v>46314</x:v>
      </x:c>
      <x:c r="B9" s="7" t="str">
        <x:f>IF(A9&gt;MIN(Setup!$B$7,Setup!$B$8),"",MIN(Setup!$B$8,Setup!$B$7,A9+7-WEEKDAY(A9,2)))</x:f>
      </x:c>
      <x:c r="C9" s="19" t="str">
        <x:f>IF(NOT(AND(ISNUMBER(B9),A9&lt;=B9)),"",IF(COUNTIFS(Daily!$A$6:$A$95,"&gt;="&amp;A9,Daily!$A$6:$A$95,"&lt;="&amp;B9,Daily!$U$6:$U$95,"Reported")&lt;B9-A9+1,"n.a.",SUMIFS(Daily!$B$6:$B$95,Daily!$A$6:$A$95,"&gt;="&amp;A9,Daily!$A$6:$A$95,"&lt;="&amp;B9)))</x:f>
      </x:c>
      <x:c r="D9" s="2" t="str">
        <x:f>IF(NOT(AND(ISNUMBER(B9),A9&lt;=B9)),"",IF(COUNTIFS(Daily!$A$6:$A$95,"&gt;="&amp;A9,Daily!$A$6:$A$95,"&lt;="&amp;B9,Daily!$U$6:$U$95,"Reported")&lt;B9-A9+1,"n.a.",SUMIFS(Daily!$C$6:$C$95,Daily!$A$6:$A$95,"&gt;="&amp;A9,Daily!$A$6:$A$95,"&lt;="&amp;B9)))</x:f>
      </x:c>
      <x:c r="E9" s="2" t="str">
        <x:f>IF(NOT(AND(ISNUMBER(B9),A9&lt;=B9)),"",IF(COUNTIFS(Daily!$A$6:$A$95,"&gt;="&amp;A9,Daily!$A$6:$A$95,"&lt;="&amp;B9,Daily!$U$6:$U$95,"Reported")&lt;B9-A9+1,"n.a.",SUMIFS(Daily!$D$6:$D$95,Daily!$A$6:$A$95,"&gt;="&amp;A9,Daily!$A$6:$A$95,"&lt;="&amp;B9)))</x:f>
      </x:c>
      <x:c r="F9" s="2" t="str">
        <x:f>IF(OR(NOT(AND(ISNUMBER(B9),A9&lt;=B9)),COUNTA(Leads!$A$6:$A$505)=0),"",SUMIFS(Daily!$E$6:$E$95,Daily!$A$6:$A$95,"&gt;="&amp;A9,Daily!$A$6:$A$95,"&lt;="&amp;B9))</x:f>
      </x:c>
      <x:c r="G9" s="2" t="str">
        <x:f>IF(OR(NOT(AND(ISNUMBER(B9),A9&lt;=B9)),COUNTA(Leads!$A$6:$A$505)=0),"",SUMIFS(Daily!$F$6:$F$95,Daily!$A$6:$A$95,"&gt;="&amp;A9,Daily!$A$6:$A$95,"&lt;="&amp;B9))</x:f>
      </x:c>
      <x:c r="H9" s="2" t="str">
        <x:f>IF(OR(NOT(AND(ISNUMBER(B9),A9&lt;=B9)),COUNTA(Leads!$A$6:$A$505)=0),"",SUMIFS(Daily!$G$6:$G$95,Daily!$A$6:$A$95,"&gt;="&amp;A9,Daily!$A$6:$A$95,"&lt;="&amp;B9))</x:f>
      </x:c>
      <x:c r="I9" s="2" t="str">
        <x:f>IF(OR(NOT(AND(ISNUMBER(B9),A9&lt;=B9)),COUNTA(Leads!$A$6:$A$505)=0),"",SUMIFS(Daily!$H$6:$H$95,Daily!$A$6:$A$95,"&gt;="&amp;A9,Daily!$A$6:$A$95,"&lt;="&amp;B9))</x:f>
      </x:c>
      <x:c r="J9" s="2" t="str">
        <x:f>IF(OR(NOT(AND(ISNUMBER(B9),A9&lt;=B9)),COUNTA(Leads!$A$6:$A$505)=0),"",SUMIFS(Daily!$I$6:$I$95,Daily!$A$6:$A$95,"&gt;="&amp;A9,Daily!$A$6:$A$95,"&lt;="&amp;B9))</x:f>
      </x:c>
      <x:c r="K9" s="19" t="str">
        <x:f>IF(NOT(AND(ISNUMBER(B9),A9&lt;=B9)),"",IF(COUNTIFS(Leads!$I$6:$I$505,"&gt;="&amp;A9,Leads!$I$6:$I$505,"&lt;="&amp;B9,Leads!$B$6:$B$505,"&gt;="&amp;Setup!$B$6,Leads!$B$6:$B$505,"&lt;="&amp;Setup!$B$8)=0,"",IF(SUMIFS(Leads!$N$6:$N$505,Leads!$I$6:$I$505,"&gt;="&amp;A9,Leads!$I$6:$I$505,"&lt;="&amp;B9)&gt;0,"n.a.",SUMIFS(Daily!$J$6:$J$95,Daily!$A$6:$A$95,"&gt;="&amp;A9,Daily!$A$6:$A$95,"&lt;="&amp;B9))))</x:f>
      </x:c>
      <x:c r="L9" s="19" t="str">
        <x:f>IF(OR(COUNT(C9:D9)&lt;2,D9=0),"n.a.",C9/D9*1000)</x:f>
        <x:v>n.a.</x:v>
      </x:c>
      <x:c r="M9" s="20" t="str">
        <x:f>IF(OR(NOT(ISNUMBER(E9)),NOT(ISNUMBER(D9)),D9=0),"n.a.",E9/D9)</x:f>
        <x:v>n.a.</x:v>
      </x:c>
      <x:c r="N9" s="19" t="str">
        <x:f>IF(OR(NOT(ISNUMBER(C9)),NOT(ISNUMBER(E9)),E9=0),"n.a.",C9/E9)</x:f>
        <x:v>n.a.</x:v>
      </x:c>
      <x:c r="O9" s="19" t="str">
        <x:f>IF(OR(NOT(ISNUMBER(C9)),NOT(ISNUMBER(F9)),F9=0),"n.a.",C9/F9)</x:f>
        <x:v>n.a.</x:v>
      </x:c>
      <x:c r="P9" s="2" t="str">
        <x:f>IF(OR(NOT(AND(ISNUMBER(B9),A9&lt;=B9)),COUNTA(Appointments!$A$6:$A$605)=0),"",SUMIFS(Daily!$O$6:$O$95,Daily!$A$6:$A$95,"&gt;="&amp;A9,Daily!$A$6:$A$95,"&lt;="&amp;B9))</x:f>
      </x:c>
      <x:c r="Q9" s="2" t="str">
        <x:f>IF(OR(NOT(AND(ISNUMBER(B9),A9&lt;=B9)),COUNTA(Appointments!$A$6:$A$605)=0),"",SUMIFS(Daily!$P$6:$P$95,Daily!$A$6:$A$95,"&gt;="&amp;A9,Daily!$A$6:$A$95,"&lt;="&amp;B9))</x:f>
      </x:c>
      <x:c r="R9" s="20" t="str">
        <x:f>IF(OR(COUNT(P9:Q9)&lt;2,SUM(P9:Q9)=0),"n.a.",P9/SUM(P9:Q9))</x:f>
        <x:v>n.a.</x:v>
      </x:c>
      <x:c r="S9" s="2" t="str">
        <x:f>IF(NOT(AND(ISNUMBER(B9),A9&lt;=B9)),"",SUMIFS(Daily!$R$6:$R$95,Daily!$A$6:$A$95,"&gt;="&amp;A9,Daily!$A$6:$A$95,"&lt;="&amp;B9))</x:f>
      </x:c>
      <x:c r="T9" s="2" t="str">
        <x:f>IF(NOT(AND(ISNUMBER(B9),A9&lt;=B9)),"",SUMIFS(Daily!$S$6:$S$95,Daily!$A$6:$A$95,"&gt;="&amp;A9,Daily!$A$6:$A$95,"&lt;="&amp;B9))</x:f>
      </x:c>
      <x:c r="U9" s="2" t="str">
        <x:f>IF(NOT(AND(ISNUMBER(B9),A9&lt;=B9)),"",SUMIFS(Daily!$T$6:$T$95,Daily!$A$6:$A$95,"&gt;="&amp;A9,Daily!$A$6:$A$95,"&lt;="&amp;B9))</x:f>
      </x:c>
      <x:c r="V9" s="2" t="str">
        <x:f>IF(NOT(AND(ISNUMBER(B9),A9&lt;=B9)),"Future",IF(COUNTIFS(Daily!$A$6:$A$95,"&gt;="&amp;A9,Daily!$A$6:$A$95,"&lt;="&amp;B9,Daily!$U$6:$U$95,"Reported")=B9-A9+1,"Reported","Missing ad input"))</x:f>
        <x:v>Future</x:v>
      </x:c>
    </x:row>
    <x:row r="10" ht="23" customHeight="1">
      <x:c r="A10" s="7" t="n">
        <x:f>MAX(Setup!$B$6,Setup!$B$6-WEEKDAY(Setup!$B$6,2)+1+28)</x:f>
        <x:v>46321</x:v>
      </x:c>
      <x:c r="B10" s="7" t="str">
        <x:f>IF(A10&gt;MIN(Setup!$B$7,Setup!$B$8),"",MIN(Setup!$B$8,Setup!$B$7,A10+7-WEEKDAY(A10,2)))</x:f>
      </x:c>
      <x:c r="C10" s="19" t="str">
        <x:f>IF(NOT(AND(ISNUMBER(B10),A10&lt;=B10)),"",IF(COUNTIFS(Daily!$A$6:$A$95,"&gt;="&amp;A10,Daily!$A$6:$A$95,"&lt;="&amp;B10,Daily!$U$6:$U$95,"Reported")&lt;B10-A10+1,"n.a.",SUMIFS(Daily!$B$6:$B$95,Daily!$A$6:$A$95,"&gt;="&amp;A10,Daily!$A$6:$A$95,"&lt;="&amp;B10)))</x:f>
      </x:c>
      <x:c r="D10" s="2" t="str">
        <x:f>IF(NOT(AND(ISNUMBER(B10),A10&lt;=B10)),"",IF(COUNTIFS(Daily!$A$6:$A$95,"&gt;="&amp;A10,Daily!$A$6:$A$95,"&lt;="&amp;B10,Daily!$U$6:$U$95,"Reported")&lt;B10-A10+1,"n.a.",SUMIFS(Daily!$C$6:$C$95,Daily!$A$6:$A$95,"&gt;="&amp;A10,Daily!$A$6:$A$95,"&lt;="&amp;B10)))</x:f>
      </x:c>
      <x:c r="E10" s="2" t="str">
        <x:f>IF(NOT(AND(ISNUMBER(B10),A10&lt;=B10)),"",IF(COUNTIFS(Daily!$A$6:$A$95,"&gt;="&amp;A10,Daily!$A$6:$A$95,"&lt;="&amp;B10,Daily!$U$6:$U$95,"Reported")&lt;B10-A10+1,"n.a.",SUMIFS(Daily!$D$6:$D$95,Daily!$A$6:$A$95,"&gt;="&amp;A10,Daily!$A$6:$A$95,"&lt;="&amp;B10)))</x:f>
      </x:c>
      <x:c r="F10" s="2" t="str">
        <x:f>IF(OR(NOT(AND(ISNUMBER(B10),A10&lt;=B10)),COUNTA(Leads!$A$6:$A$505)=0),"",SUMIFS(Daily!$E$6:$E$95,Daily!$A$6:$A$95,"&gt;="&amp;A10,Daily!$A$6:$A$95,"&lt;="&amp;B10))</x:f>
      </x:c>
      <x:c r="G10" s="2" t="str">
        <x:f>IF(OR(NOT(AND(ISNUMBER(B10),A10&lt;=B10)),COUNTA(Leads!$A$6:$A$505)=0),"",SUMIFS(Daily!$F$6:$F$95,Daily!$A$6:$A$95,"&gt;="&amp;A10,Daily!$A$6:$A$95,"&lt;="&amp;B10))</x:f>
      </x:c>
      <x:c r="H10" s="2" t="str">
        <x:f>IF(OR(NOT(AND(ISNUMBER(B10),A10&lt;=B10)),COUNTA(Leads!$A$6:$A$505)=0),"",SUMIFS(Daily!$G$6:$G$95,Daily!$A$6:$A$95,"&gt;="&amp;A10,Daily!$A$6:$A$95,"&lt;="&amp;B10))</x:f>
      </x:c>
      <x:c r="I10" s="2" t="str">
        <x:f>IF(OR(NOT(AND(ISNUMBER(B10),A10&lt;=B10)),COUNTA(Leads!$A$6:$A$505)=0),"",SUMIFS(Daily!$H$6:$H$95,Daily!$A$6:$A$95,"&gt;="&amp;A10,Daily!$A$6:$A$95,"&lt;="&amp;B10))</x:f>
      </x:c>
      <x:c r="J10" s="2" t="str">
        <x:f>IF(OR(NOT(AND(ISNUMBER(B10),A10&lt;=B10)),COUNTA(Leads!$A$6:$A$505)=0),"",SUMIFS(Daily!$I$6:$I$95,Daily!$A$6:$A$95,"&gt;="&amp;A10,Daily!$A$6:$A$95,"&lt;="&amp;B10))</x:f>
      </x:c>
      <x:c r="K10" s="19" t="str">
        <x:f>IF(NOT(AND(ISNUMBER(B10),A10&lt;=B10)),"",IF(COUNTIFS(Leads!$I$6:$I$505,"&gt;="&amp;A10,Leads!$I$6:$I$505,"&lt;="&amp;B10,Leads!$B$6:$B$505,"&gt;="&amp;Setup!$B$6,Leads!$B$6:$B$505,"&lt;="&amp;Setup!$B$8)=0,"",IF(SUMIFS(Leads!$N$6:$N$505,Leads!$I$6:$I$505,"&gt;="&amp;A10,Leads!$I$6:$I$505,"&lt;="&amp;B10)&gt;0,"n.a.",SUMIFS(Daily!$J$6:$J$95,Daily!$A$6:$A$95,"&gt;="&amp;A10,Daily!$A$6:$A$95,"&lt;="&amp;B10))))</x:f>
      </x:c>
      <x:c r="L10" s="19" t="str">
        <x:f>IF(OR(COUNT(C10:D10)&lt;2,D10=0),"n.a.",C10/D10*1000)</x:f>
        <x:v>n.a.</x:v>
      </x:c>
      <x:c r="M10" s="20" t="str">
        <x:f>IF(OR(NOT(ISNUMBER(E10)),NOT(ISNUMBER(D10)),D10=0),"n.a.",E10/D10)</x:f>
        <x:v>n.a.</x:v>
      </x:c>
      <x:c r="N10" s="19" t="str">
        <x:f>IF(OR(NOT(ISNUMBER(C10)),NOT(ISNUMBER(E10)),E10=0),"n.a.",C10/E10)</x:f>
        <x:v>n.a.</x:v>
      </x:c>
      <x:c r="O10" s="19" t="str">
        <x:f>IF(OR(NOT(ISNUMBER(C10)),NOT(ISNUMBER(F10)),F10=0),"n.a.",C10/F10)</x:f>
        <x:v>n.a.</x:v>
      </x:c>
      <x:c r="P10" s="2" t="str">
        <x:f>IF(OR(NOT(AND(ISNUMBER(B10),A10&lt;=B10)),COUNTA(Appointments!$A$6:$A$605)=0),"",SUMIFS(Daily!$O$6:$O$95,Daily!$A$6:$A$95,"&gt;="&amp;A10,Daily!$A$6:$A$95,"&lt;="&amp;B10))</x:f>
      </x:c>
      <x:c r="Q10" s="2" t="str">
        <x:f>IF(OR(NOT(AND(ISNUMBER(B10),A10&lt;=B10)),COUNTA(Appointments!$A$6:$A$605)=0),"",SUMIFS(Daily!$P$6:$P$95,Daily!$A$6:$A$95,"&gt;="&amp;A10,Daily!$A$6:$A$95,"&lt;="&amp;B10))</x:f>
      </x:c>
      <x:c r="R10" s="20" t="str">
        <x:f>IF(OR(COUNT(P10:Q10)&lt;2,SUM(P10:Q10)=0),"n.a.",P10/SUM(P10:Q10))</x:f>
        <x:v>n.a.</x:v>
      </x:c>
      <x:c r="S10" s="2" t="str">
        <x:f>IF(NOT(AND(ISNUMBER(B10),A10&lt;=B10)),"",SUMIFS(Daily!$R$6:$R$95,Daily!$A$6:$A$95,"&gt;="&amp;A10,Daily!$A$6:$A$95,"&lt;="&amp;B10))</x:f>
      </x:c>
      <x:c r="T10" s="2" t="str">
        <x:f>IF(NOT(AND(ISNUMBER(B10),A10&lt;=B10)),"",SUMIFS(Daily!$S$6:$S$95,Daily!$A$6:$A$95,"&gt;="&amp;A10,Daily!$A$6:$A$95,"&lt;="&amp;B10))</x:f>
      </x:c>
      <x:c r="U10" s="2" t="str">
        <x:f>IF(NOT(AND(ISNUMBER(B10),A10&lt;=B10)),"",SUMIFS(Daily!$T$6:$T$95,Daily!$A$6:$A$95,"&gt;="&amp;A10,Daily!$A$6:$A$95,"&lt;="&amp;B10))</x:f>
      </x:c>
      <x:c r="V10" s="2" t="str">
        <x:f>IF(NOT(AND(ISNUMBER(B10),A10&lt;=B10)),"Future",IF(COUNTIFS(Daily!$A$6:$A$95,"&gt;="&amp;A10,Daily!$A$6:$A$95,"&lt;="&amp;B10,Daily!$U$6:$U$95,"Reported")=B10-A10+1,"Reported","Missing ad input"))</x:f>
        <x:v>Future</x:v>
      </x:c>
    </x:row>
    <x:row r="11" ht="23" customHeight="1">
      <x:c r="A11" s="7" t="n">
        <x:f>MAX(Setup!$B$6,Setup!$B$6-WEEKDAY(Setup!$B$6,2)+1+35)</x:f>
        <x:v>46328</x:v>
      </x:c>
      <x:c r="B11" s="7" t="str">
        <x:f>IF(A11&gt;MIN(Setup!$B$7,Setup!$B$8),"",MIN(Setup!$B$8,Setup!$B$7,A11+7-WEEKDAY(A11,2)))</x:f>
      </x:c>
      <x:c r="C11" s="19" t="str">
        <x:f>IF(NOT(AND(ISNUMBER(B11),A11&lt;=B11)),"",IF(COUNTIFS(Daily!$A$6:$A$95,"&gt;="&amp;A11,Daily!$A$6:$A$95,"&lt;="&amp;B11,Daily!$U$6:$U$95,"Reported")&lt;B11-A11+1,"n.a.",SUMIFS(Daily!$B$6:$B$95,Daily!$A$6:$A$95,"&gt;="&amp;A11,Daily!$A$6:$A$95,"&lt;="&amp;B11)))</x:f>
      </x:c>
      <x:c r="D11" s="2" t="str">
        <x:f>IF(NOT(AND(ISNUMBER(B11),A11&lt;=B11)),"",IF(COUNTIFS(Daily!$A$6:$A$95,"&gt;="&amp;A11,Daily!$A$6:$A$95,"&lt;="&amp;B11,Daily!$U$6:$U$95,"Reported")&lt;B11-A11+1,"n.a.",SUMIFS(Daily!$C$6:$C$95,Daily!$A$6:$A$95,"&gt;="&amp;A11,Daily!$A$6:$A$95,"&lt;="&amp;B11)))</x:f>
      </x:c>
      <x:c r="E11" s="2" t="str">
        <x:f>IF(NOT(AND(ISNUMBER(B11),A11&lt;=B11)),"",IF(COUNTIFS(Daily!$A$6:$A$95,"&gt;="&amp;A11,Daily!$A$6:$A$95,"&lt;="&amp;B11,Daily!$U$6:$U$95,"Reported")&lt;B11-A11+1,"n.a.",SUMIFS(Daily!$D$6:$D$95,Daily!$A$6:$A$95,"&gt;="&amp;A11,Daily!$A$6:$A$95,"&lt;="&amp;B11)))</x:f>
      </x:c>
      <x:c r="F11" s="2" t="str">
        <x:f>IF(OR(NOT(AND(ISNUMBER(B11),A11&lt;=B11)),COUNTA(Leads!$A$6:$A$505)=0),"",SUMIFS(Daily!$E$6:$E$95,Daily!$A$6:$A$95,"&gt;="&amp;A11,Daily!$A$6:$A$95,"&lt;="&amp;B11))</x:f>
      </x:c>
      <x:c r="G11" s="2" t="str">
        <x:f>IF(OR(NOT(AND(ISNUMBER(B11),A11&lt;=B11)),COUNTA(Leads!$A$6:$A$505)=0),"",SUMIFS(Daily!$F$6:$F$95,Daily!$A$6:$A$95,"&gt;="&amp;A11,Daily!$A$6:$A$95,"&lt;="&amp;B11))</x:f>
      </x:c>
      <x:c r="H11" s="2" t="str">
        <x:f>IF(OR(NOT(AND(ISNUMBER(B11),A11&lt;=B11)),COUNTA(Leads!$A$6:$A$505)=0),"",SUMIFS(Daily!$G$6:$G$95,Daily!$A$6:$A$95,"&gt;="&amp;A11,Daily!$A$6:$A$95,"&lt;="&amp;B11))</x:f>
      </x:c>
      <x:c r="I11" s="2" t="str">
        <x:f>IF(OR(NOT(AND(ISNUMBER(B11),A11&lt;=B11)),COUNTA(Leads!$A$6:$A$505)=0),"",SUMIFS(Daily!$H$6:$H$95,Daily!$A$6:$A$95,"&gt;="&amp;A11,Daily!$A$6:$A$95,"&lt;="&amp;B11))</x:f>
      </x:c>
      <x:c r="J11" s="2" t="str">
        <x:f>IF(OR(NOT(AND(ISNUMBER(B11),A11&lt;=B11)),COUNTA(Leads!$A$6:$A$505)=0),"",SUMIFS(Daily!$I$6:$I$95,Daily!$A$6:$A$95,"&gt;="&amp;A11,Daily!$A$6:$A$95,"&lt;="&amp;B11))</x:f>
      </x:c>
      <x:c r="K11" s="19" t="str">
        <x:f>IF(NOT(AND(ISNUMBER(B11),A11&lt;=B11)),"",IF(COUNTIFS(Leads!$I$6:$I$505,"&gt;="&amp;A11,Leads!$I$6:$I$505,"&lt;="&amp;B11,Leads!$B$6:$B$505,"&gt;="&amp;Setup!$B$6,Leads!$B$6:$B$505,"&lt;="&amp;Setup!$B$8)=0,"",IF(SUMIFS(Leads!$N$6:$N$505,Leads!$I$6:$I$505,"&gt;="&amp;A11,Leads!$I$6:$I$505,"&lt;="&amp;B11)&gt;0,"n.a.",SUMIFS(Daily!$J$6:$J$95,Daily!$A$6:$A$95,"&gt;="&amp;A11,Daily!$A$6:$A$95,"&lt;="&amp;B11))))</x:f>
      </x:c>
      <x:c r="L11" s="19" t="str">
        <x:f>IF(OR(COUNT(C11:D11)&lt;2,D11=0),"n.a.",C11/D11*1000)</x:f>
        <x:v>n.a.</x:v>
      </x:c>
      <x:c r="M11" s="20" t="str">
        <x:f>IF(OR(NOT(ISNUMBER(E11)),NOT(ISNUMBER(D11)),D11=0),"n.a.",E11/D11)</x:f>
        <x:v>n.a.</x:v>
      </x:c>
      <x:c r="N11" s="19" t="str">
        <x:f>IF(OR(NOT(ISNUMBER(C11)),NOT(ISNUMBER(E11)),E11=0),"n.a.",C11/E11)</x:f>
        <x:v>n.a.</x:v>
      </x:c>
      <x:c r="O11" s="19" t="str">
        <x:f>IF(OR(NOT(ISNUMBER(C11)),NOT(ISNUMBER(F11)),F11=0),"n.a.",C11/F11)</x:f>
        <x:v>n.a.</x:v>
      </x:c>
      <x:c r="P11" s="2" t="str">
        <x:f>IF(OR(NOT(AND(ISNUMBER(B11),A11&lt;=B11)),COUNTA(Appointments!$A$6:$A$605)=0),"",SUMIFS(Daily!$O$6:$O$95,Daily!$A$6:$A$95,"&gt;="&amp;A11,Daily!$A$6:$A$95,"&lt;="&amp;B11))</x:f>
      </x:c>
      <x:c r="Q11" s="2" t="str">
        <x:f>IF(OR(NOT(AND(ISNUMBER(B11),A11&lt;=B11)),COUNTA(Appointments!$A$6:$A$605)=0),"",SUMIFS(Daily!$P$6:$P$95,Daily!$A$6:$A$95,"&gt;="&amp;A11,Daily!$A$6:$A$95,"&lt;="&amp;B11))</x:f>
      </x:c>
      <x:c r="R11" s="20" t="str">
        <x:f>IF(OR(COUNT(P11:Q11)&lt;2,SUM(P11:Q11)=0),"n.a.",P11/SUM(P11:Q11))</x:f>
        <x:v>n.a.</x:v>
      </x:c>
      <x:c r="S11" s="2" t="str">
        <x:f>IF(NOT(AND(ISNUMBER(B11),A11&lt;=B11)),"",SUMIFS(Daily!$R$6:$R$95,Daily!$A$6:$A$95,"&gt;="&amp;A11,Daily!$A$6:$A$95,"&lt;="&amp;B11))</x:f>
      </x:c>
      <x:c r="T11" s="2" t="str">
        <x:f>IF(NOT(AND(ISNUMBER(B11),A11&lt;=B11)),"",SUMIFS(Daily!$S$6:$S$95,Daily!$A$6:$A$95,"&gt;="&amp;A11,Daily!$A$6:$A$95,"&lt;="&amp;B11))</x:f>
      </x:c>
      <x:c r="U11" s="2" t="str">
        <x:f>IF(NOT(AND(ISNUMBER(B11),A11&lt;=B11)),"",SUMIFS(Daily!$T$6:$T$95,Daily!$A$6:$A$95,"&gt;="&amp;A11,Daily!$A$6:$A$95,"&lt;="&amp;B11))</x:f>
      </x:c>
      <x:c r="V11" s="2" t="str">
        <x:f>IF(NOT(AND(ISNUMBER(B11),A11&lt;=B11)),"Future",IF(COUNTIFS(Daily!$A$6:$A$95,"&gt;="&amp;A11,Daily!$A$6:$A$95,"&lt;="&amp;B11,Daily!$U$6:$U$95,"Reported")=B11-A11+1,"Reported","Missing ad input"))</x:f>
        <x:v>Future</x:v>
      </x:c>
    </x:row>
    <x:row r="12" ht="23" customHeight="1">
      <x:c r="A12" s="7" t="n">
        <x:f>MAX(Setup!$B$6,Setup!$B$6-WEEKDAY(Setup!$B$6,2)+1+42)</x:f>
        <x:v>46335</x:v>
      </x:c>
      <x:c r="B12" s="7" t="str">
        <x:f>IF(A12&gt;MIN(Setup!$B$7,Setup!$B$8),"",MIN(Setup!$B$8,Setup!$B$7,A12+7-WEEKDAY(A12,2)))</x:f>
      </x:c>
      <x:c r="C12" s="19" t="str">
        <x:f>IF(NOT(AND(ISNUMBER(B12),A12&lt;=B12)),"",IF(COUNTIFS(Daily!$A$6:$A$95,"&gt;="&amp;A12,Daily!$A$6:$A$95,"&lt;="&amp;B12,Daily!$U$6:$U$95,"Reported")&lt;B12-A12+1,"n.a.",SUMIFS(Daily!$B$6:$B$95,Daily!$A$6:$A$95,"&gt;="&amp;A12,Daily!$A$6:$A$95,"&lt;="&amp;B12)))</x:f>
      </x:c>
      <x:c r="D12" s="2" t="str">
        <x:f>IF(NOT(AND(ISNUMBER(B12),A12&lt;=B12)),"",IF(COUNTIFS(Daily!$A$6:$A$95,"&gt;="&amp;A12,Daily!$A$6:$A$95,"&lt;="&amp;B12,Daily!$U$6:$U$95,"Reported")&lt;B12-A12+1,"n.a.",SUMIFS(Daily!$C$6:$C$95,Daily!$A$6:$A$95,"&gt;="&amp;A12,Daily!$A$6:$A$95,"&lt;="&amp;B12)))</x:f>
      </x:c>
      <x:c r="E12" s="2" t="str">
        <x:f>IF(NOT(AND(ISNUMBER(B12),A12&lt;=B12)),"",IF(COUNTIFS(Daily!$A$6:$A$95,"&gt;="&amp;A12,Daily!$A$6:$A$95,"&lt;="&amp;B12,Daily!$U$6:$U$95,"Reported")&lt;B12-A12+1,"n.a.",SUMIFS(Daily!$D$6:$D$95,Daily!$A$6:$A$95,"&gt;="&amp;A12,Daily!$A$6:$A$95,"&lt;="&amp;B12)))</x:f>
      </x:c>
      <x:c r="F12" s="2" t="str">
        <x:f>IF(OR(NOT(AND(ISNUMBER(B12),A12&lt;=B12)),COUNTA(Leads!$A$6:$A$505)=0),"",SUMIFS(Daily!$E$6:$E$95,Daily!$A$6:$A$95,"&gt;="&amp;A12,Daily!$A$6:$A$95,"&lt;="&amp;B12))</x:f>
      </x:c>
      <x:c r="G12" s="2" t="str">
        <x:f>IF(OR(NOT(AND(ISNUMBER(B12),A12&lt;=B12)),COUNTA(Leads!$A$6:$A$505)=0),"",SUMIFS(Daily!$F$6:$F$95,Daily!$A$6:$A$95,"&gt;="&amp;A12,Daily!$A$6:$A$95,"&lt;="&amp;B12))</x:f>
      </x:c>
      <x:c r="H12" s="2" t="str">
        <x:f>IF(OR(NOT(AND(ISNUMBER(B12),A12&lt;=B12)),COUNTA(Leads!$A$6:$A$505)=0),"",SUMIFS(Daily!$G$6:$G$95,Daily!$A$6:$A$95,"&gt;="&amp;A12,Daily!$A$6:$A$95,"&lt;="&amp;B12))</x:f>
      </x:c>
      <x:c r="I12" s="2" t="str">
        <x:f>IF(OR(NOT(AND(ISNUMBER(B12),A12&lt;=B12)),COUNTA(Leads!$A$6:$A$505)=0),"",SUMIFS(Daily!$H$6:$H$95,Daily!$A$6:$A$95,"&gt;="&amp;A12,Daily!$A$6:$A$95,"&lt;="&amp;B12))</x:f>
      </x:c>
      <x:c r="J12" s="2" t="str">
        <x:f>IF(OR(NOT(AND(ISNUMBER(B12),A12&lt;=B12)),COUNTA(Leads!$A$6:$A$505)=0),"",SUMIFS(Daily!$I$6:$I$95,Daily!$A$6:$A$95,"&gt;="&amp;A12,Daily!$A$6:$A$95,"&lt;="&amp;B12))</x:f>
      </x:c>
      <x:c r="K12" s="19" t="str">
        <x:f>IF(NOT(AND(ISNUMBER(B12),A12&lt;=B12)),"",IF(COUNTIFS(Leads!$I$6:$I$505,"&gt;="&amp;A12,Leads!$I$6:$I$505,"&lt;="&amp;B12,Leads!$B$6:$B$505,"&gt;="&amp;Setup!$B$6,Leads!$B$6:$B$505,"&lt;="&amp;Setup!$B$8)=0,"",IF(SUMIFS(Leads!$N$6:$N$505,Leads!$I$6:$I$505,"&gt;="&amp;A12,Leads!$I$6:$I$505,"&lt;="&amp;B12)&gt;0,"n.a.",SUMIFS(Daily!$J$6:$J$95,Daily!$A$6:$A$95,"&gt;="&amp;A12,Daily!$A$6:$A$95,"&lt;="&amp;B12))))</x:f>
      </x:c>
      <x:c r="L12" s="19" t="str">
        <x:f>IF(OR(COUNT(C12:D12)&lt;2,D12=0),"n.a.",C12/D12*1000)</x:f>
        <x:v>n.a.</x:v>
      </x:c>
      <x:c r="M12" s="20" t="str">
        <x:f>IF(OR(NOT(ISNUMBER(E12)),NOT(ISNUMBER(D12)),D12=0),"n.a.",E12/D12)</x:f>
        <x:v>n.a.</x:v>
      </x:c>
      <x:c r="N12" s="19" t="str">
        <x:f>IF(OR(NOT(ISNUMBER(C12)),NOT(ISNUMBER(E12)),E12=0),"n.a.",C12/E12)</x:f>
        <x:v>n.a.</x:v>
      </x:c>
      <x:c r="O12" s="19" t="str">
        <x:f>IF(OR(NOT(ISNUMBER(C12)),NOT(ISNUMBER(F12)),F12=0),"n.a.",C12/F12)</x:f>
        <x:v>n.a.</x:v>
      </x:c>
      <x:c r="P12" s="2" t="str">
        <x:f>IF(OR(NOT(AND(ISNUMBER(B12),A12&lt;=B12)),COUNTA(Appointments!$A$6:$A$605)=0),"",SUMIFS(Daily!$O$6:$O$95,Daily!$A$6:$A$95,"&gt;="&amp;A12,Daily!$A$6:$A$95,"&lt;="&amp;B12))</x:f>
      </x:c>
      <x:c r="Q12" s="2" t="str">
        <x:f>IF(OR(NOT(AND(ISNUMBER(B12),A12&lt;=B12)),COUNTA(Appointments!$A$6:$A$605)=0),"",SUMIFS(Daily!$P$6:$P$95,Daily!$A$6:$A$95,"&gt;="&amp;A12,Daily!$A$6:$A$95,"&lt;="&amp;B12))</x:f>
      </x:c>
      <x:c r="R12" s="20" t="str">
        <x:f>IF(OR(COUNT(P12:Q12)&lt;2,SUM(P12:Q12)=0),"n.a.",P12/SUM(P12:Q12))</x:f>
        <x:v>n.a.</x:v>
      </x:c>
      <x:c r="S12" s="2" t="str">
        <x:f>IF(NOT(AND(ISNUMBER(B12),A12&lt;=B12)),"",SUMIFS(Daily!$R$6:$R$95,Daily!$A$6:$A$95,"&gt;="&amp;A12,Daily!$A$6:$A$95,"&lt;="&amp;B12))</x:f>
      </x:c>
      <x:c r="T12" s="2" t="str">
        <x:f>IF(NOT(AND(ISNUMBER(B12),A12&lt;=B12)),"",SUMIFS(Daily!$S$6:$S$95,Daily!$A$6:$A$95,"&gt;="&amp;A12,Daily!$A$6:$A$95,"&lt;="&amp;B12))</x:f>
      </x:c>
      <x:c r="U12" s="2" t="str">
        <x:f>IF(NOT(AND(ISNUMBER(B12),A12&lt;=B12)),"",SUMIFS(Daily!$T$6:$T$95,Daily!$A$6:$A$95,"&gt;="&amp;A12,Daily!$A$6:$A$95,"&lt;="&amp;B12))</x:f>
      </x:c>
      <x:c r="V12" s="2" t="str">
        <x:f>IF(NOT(AND(ISNUMBER(B12),A12&lt;=B12)),"Future",IF(COUNTIFS(Daily!$A$6:$A$95,"&gt;="&amp;A12,Daily!$A$6:$A$95,"&lt;="&amp;B12,Daily!$U$6:$U$95,"Reported")=B12-A12+1,"Reported","Missing ad input"))</x:f>
        <x:v>Future</x:v>
      </x:c>
    </x:row>
    <x:row r="13" ht="23" customHeight="1">
      <x:c r="A13" s="7" t="n">
        <x:f>MAX(Setup!$B$6,Setup!$B$6-WEEKDAY(Setup!$B$6,2)+1+49)</x:f>
        <x:v>46342</x:v>
      </x:c>
      <x:c r="B13" s="7" t="str">
        <x:f>IF(A13&gt;MIN(Setup!$B$7,Setup!$B$8),"",MIN(Setup!$B$8,Setup!$B$7,A13+7-WEEKDAY(A13,2)))</x:f>
      </x:c>
      <x:c r="C13" s="19" t="str">
        <x:f>IF(NOT(AND(ISNUMBER(B13),A13&lt;=B13)),"",IF(COUNTIFS(Daily!$A$6:$A$95,"&gt;="&amp;A13,Daily!$A$6:$A$95,"&lt;="&amp;B13,Daily!$U$6:$U$95,"Reported")&lt;B13-A13+1,"n.a.",SUMIFS(Daily!$B$6:$B$95,Daily!$A$6:$A$95,"&gt;="&amp;A13,Daily!$A$6:$A$95,"&lt;="&amp;B13)))</x:f>
      </x:c>
      <x:c r="D13" s="2" t="str">
        <x:f>IF(NOT(AND(ISNUMBER(B13),A13&lt;=B13)),"",IF(COUNTIFS(Daily!$A$6:$A$95,"&gt;="&amp;A13,Daily!$A$6:$A$95,"&lt;="&amp;B13,Daily!$U$6:$U$95,"Reported")&lt;B13-A13+1,"n.a.",SUMIFS(Daily!$C$6:$C$95,Daily!$A$6:$A$95,"&gt;="&amp;A13,Daily!$A$6:$A$95,"&lt;="&amp;B13)))</x:f>
      </x:c>
      <x:c r="E13" s="2" t="str">
        <x:f>IF(NOT(AND(ISNUMBER(B13),A13&lt;=B13)),"",IF(COUNTIFS(Daily!$A$6:$A$95,"&gt;="&amp;A13,Daily!$A$6:$A$95,"&lt;="&amp;B13,Daily!$U$6:$U$95,"Reported")&lt;B13-A13+1,"n.a.",SUMIFS(Daily!$D$6:$D$95,Daily!$A$6:$A$95,"&gt;="&amp;A13,Daily!$A$6:$A$95,"&lt;="&amp;B13)))</x:f>
      </x:c>
      <x:c r="F13" s="2" t="str">
        <x:f>IF(OR(NOT(AND(ISNUMBER(B13),A13&lt;=B13)),COUNTA(Leads!$A$6:$A$505)=0),"",SUMIFS(Daily!$E$6:$E$95,Daily!$A$6:$A$95,"&gt;="&amp;A13,Daily!$A$6:$A$95,"&lt;="&amp;B13))</x:f>
      </x:c>
      <x:c r="G13" s="2" t="str">
        <x:f>IF(OR(NOT(AND(ISNUMBER(B13),A13&lt;=B13)),COUNTA(Leads!$A$6:$A$505)=0),"",SUMIFS(Daily!$F$6:$F$95,Daily!$A$6:$A$95,"&gt;="&amp;A13,Daily!$A$6:$A$95,"&lt;="&amp;B13))</x:f>
      </x:c>
      <x:c r="H13" s="2" t="str">
        <x:f>IF(OR(NOT(AND(ISNUMBER(B13),A13&lt;=B13)),COUNTA(Leads!$A$6:$A$505)=0),"",SUMIFS(Daily!$G$6:$G$95,Daily!$A$6:$A$95,"&gt;="&amp;A13,Daily!$A$6:$A$95,"&lt;="&amp;B13))</x:f>
      </x:c>
      <x:c r="I13" s="2" t="str">
        <x:f>IF(OR(NOT(AND(ISNUMBER(B13),A13&lt;=B13)),COUNTA(Leads!$A$6:$A$505)=0),"",SUMIFS(Daily!$H$6:$H$95,Daily!$A$6:$A$95,"&gt;="&amp;A13,Daily!$A$6:$A$95,"&lt;="&amp;B13))</x:f>
      </x:c>
      <x:c r="J13" s="2" t="str">
        <x:f>IF(OR(NOT(AND(ISNUMBER(B13),A13&lt;=B13)),COUNTA(Leads!$A$6:$A$505)=0),"",SUMIFS(Daily!$I$6:$I$95,Daily!$A$6:$A$95,"&gt;="&amp;A13,Daily!$A$6:$A$95,"&lt;="&amp;B13))</x:f>
      </x:c>
      <x:c r="K13" s="19" t="str">
        <x:f>IF(NOT(AND(ISNUMBER(B13),A13&lt;=B13)),"",IF(COUNTIFS(Leads!$I$6:$I$505,"&gt;="&amp;A13,Leads!$I$6:$I$505,"&lt;="&amp;B13,Leads!$B$6:$B$505,"&gt;="&amp;Setup!$B$6,Leads!$B$6:$B$505,"&lt;="&amp;Setup!$B$8)=0,"",IF(SUMIFS(Leads!$N$6:$N$505,Leads!$I$6:$I$505,"&gt;="&amp;A13,Leads!$I$6:$I$505,"&lt;="&amp;B13)&gt;0,"n.a.",SUMIFS(Daily!$J$6:$J$95,Daily!$A$6:$A$95,"&gt;="&amp;A13,Daily!$A$6:$A$95,"&lt;="&amp;B13))))</x:f>
      </x:c>
      <x:c r="L13" s="19" t="str">
        <x:f>IF(OR(COUNT(C13:D13)&lt;2,D13=0),"n.a.",C13/D13*1000)</x:f>
        <x:v>n.a.</x:v>
      </x:c>
      <x:c r="M13" s="20" t="str">
        <x:f>IF(OR(NOT(ISNUMBER(E13)),NOT(ISNUMBER(D13)),D13=0),"n.a.",E13/D13)</x:f>
        <x:v>n.a.</x:v>
      </x:c>
      <x:c r="N13" s="19" t="str">
        <x:f>IF(OR(NOT(ISNUMBER(C13)),NOT(ISNUMBER(E13)),E13=0),"n.a.",C13/E13)</x:f>
        <x:v>n.a.</x:v>
      </x:c>
      <x:c r="O13" s="19" t="str">
        <x:f>IF(OR(NOT(ISNUMBER(C13)),NOT(ISNUMBER(F13)),F13=0),"n.a.",C13/F13)</x:f>
        <x:v>n.a.</x:v>
      </x:c>
      <x:c r="P13" s="2" t="str">
        <x:f>IF(OR(NOT(AND(ISNUMBER(B13),A13&lt;=B13)),COUNTA(Appointments!$A$6:$A$605)=0),"",SUMIFS(Daily!$O$6:$O$95,Daily!$A$6:$A$95,"&gt;="&amp;A13,Daily!$A$6:$A$95,"&lt;="&amp;B13))</x:f>
      </x:c>
      <x:c r="Q13" s="2" t="str">
        <x:f>IF(OR(NOT(AND(ISNUMBER(B13),A13&lt;=B13)),COUNTA(Appointments!$A$6:$A$605)=0),"",SUMIFS(Daily!$P$6:$P$95,Daily!$A$6:$A$95,"&gt;="&amp;A13,Daily!$A$6:$A$95,"&lt;="&amp;B13))</x:f>
      </x:c>
      <x:c r="R13" s="20" t="str">
        <x:f>IF(OR(COUNT(P13:Q13)&lt;2,SUM(P13:Q13)=0),"n.a.",P13/SUM(P13:Q13))</x:f>
        <x:v>n.a.</x:v>
      </x:c>
      <x:c r="S13" s="2" t="str">
        <x:f>IF(NOT(AND(ISNUMBER(B13),A13&lt;=B13)),"",SUMIFS(Daily!$R$6:$R$95,Daily!$A$6:$A$95,"&gt;="&amp;A13,Daily!$A$6:$A$95,"&lt;="&amp;B13))</x:f>
      </x:c>
      <x:c r="T13" s="2" t="str">
        <x:f>IF(NOT(AND(ISNUMBER(B13),A13&lt;=B13)),"",SUMIFS(Daily!$S$6:$S$95,Daily!$A$6:$A$95,"&gt;="&amp;A13,Daily!$A$6:$A$95,"&lt;="&amp;B13))</x:f>
      </x:c>
      <x:c r="U13" s="2" t="str">
        <x:f>IF(NOT(AND(ISNUMBER(B13),A13&lt;=B13)),"",SUMIFS(Daily!$T$6:$T$95,Daily!$A$6:$A$95,"&gt;="&amp;A13,Daily!$A$6:$A$95,"&lt;="&amp;B13))</x:f>
      </x:c>
      <x:c r="V13" s="2" t="str">
        <x:f>IF(NOT(AND(ISNUMBER(B13),A13&lt;=B13)),"Future",IF(COUNTIFS(Daily!$A$6:$A$95,"&gt;="&amp;A13,Daily!$A$6:$A$95,"&lt;="&amp;B13,Daily!$U$6:$U$95,"Reported")=B13-A13+1,"Reported","Missing ad input"))</x:f>
        <x:v>Future</x:v>
      </x:c>
    </x:row>
    <x:row r="14" ht="23" customHeight="1">
      <x:c r="A14" s="7" t="n">
        <x:f>MAX(Setup!$B$6,Setup!$B$6-WEEKDAY(Setup!$B$6,2)+1+56)</x:f>
        <x:v>46349</x:v>
      </x:c>
      <x:c r="B14" s="7" t="str">
        <x:f>IF(A14&gt;MIN(Setup!$B$7,Setup!$B$8),"",MIN(Setup!$B$8,Setup!$B$7,A14+7-WEEKDAY(A14,2)))</x:f>
      </x:c>
      <x:c r="C14" s="19" t="str">
        <x:f>IF(NOT(AND(ISNUMBER(B14),A14&lt;=B14)),"",IF(COUNTIFS(Daily!$A$6:$A$95,"&gt;="&amp;A14,Daily!$A$6:$A$95,"&lt;="&amp;B14,Daily!$U$6:$U$95,"Reported")&lt;B14-A14+1,"n.a.",SUMIFS(Daily!$B$6:$B$95,Daily!$A$6:$A$95,"&gt;="&amp;A14,Daily!$A$6:$A$95,"&lt;="&amp;B14)))</x:f>
      </x:c>
      <x:c r="D14" s="2" t="str">
        <x:f>IF(NOT(AND(ISNUMBER(B14),A14&lt;=B14)),"",IF(COUNTIFS(Daily!$A$6:$A$95,"&gt;="&amp;A14,Daily!$A$6:$A$95,"&lt;="&amp;B14,Daily!$U$6:$U$95,"Reported")&lt;B14-A14+1,"n.a.",SUMIFS(Daily!$C$6:$C$95,Daily!$A$6:$A$95,"&gt;="&amp;A14,Daily!$A$6:$A$95,"&lt;="&amp;B14)))</x:f>
      </x:c>
      <x:c r="E14" s="2" t="str">
        <x:f>IF(NOT(AND(ISNUMBER(B14),A14&lt;=B14)),"",IF(COUNTIFS(Daily!$A$6:$A$95,"&gt;="&amp;A14,Daily!$A$6:$A$95,"&lt;="&amp;B14,Daily!$U$6:$U$95,"Reported")&lt;B14-A14+1,"n.a.",SUMIFS(Daily!$D$6:$D$95,Daily!$A$6:$A$95,"&gt;="&amp;A14,Daily!$A$6:$A$95,"&lt;="&amp;B14)))</x:f>
      </x:c>
      <x:c r="F14" s="2" t="str">
        <x:f>IF(OR(NOT(AND(ISNUMBER(B14),A14&lt;=B14)),COUNTA(Leads!$A$6:$A$505)=0),"",SUMIFS(Daily!$E$6:$E$95,Daily!$A$6:$A$95,"&gt;="&amp;A14,Daily!$A$6:$A$95,"&lt;="&amp;B14))</x:f>
      </x:c>
      <x:c r="G14" s="2" t="str">
        <x:f>IF(OR(NOT(AND(ISNUMBER(B14),A14&lt;=B14)),COUNTA(Leads!$A$6:$A$505)=0),"",SUMIFS(Daily!$F$6:$F$95,Daily!$A$6:$A$95,"&gt;="&amp;A14,Daily!$A$6:$A$95,"&lt;="&amp;B14))</x:f>
      </x:c>
      <x:c r="H14" s="2" t="str">
        <x:f>IF(OR(NOT(AND(ISNUMBER(B14),A14&lt;=B14)),COUNTA(Leads!$A$6:$A$505)=0),"",SUMIFS(Daily!$G$6:$G$95,Daily!$A$6:$A$95,"&gt;="&amp;A14,Daily!$A$6:$A$95,"&lt;="&amp;B14))</x:f>
      </x:c>
      <x:c r="I14" s="2" t="str">
        <x:f>IF(OR(NOT(AND(ISNUMBER(B14),A14&lt;=B14)),COUNTA(Leads!$A$6:$A$505)=0),"",SUMIFS(Daily!$H$6:$H$95,Daily!$A$6:$A$95,"&gt;="&amp;A14,Daily!$A$6:$A$95,"&lt;="&amp;B14))</x:f>
      </x:c>
      <x:c r="J14" s="2" t="str">
        <x:f>IF(OR(NOT(AND(ISNUMBER(B14),A14&lt;=B14)),COUNTA(Leads!$A$6:$A$505)=0),"",SUMIFS(Daily!$I$6:$I$95,Daily!$A$6:$A$95,"&gt;="&amp;A14,Daily!$A$6:$A$95,"&lt;="&amp;B14))</x:f>
      </x:c>
      <x:c r="K14" s="19" t="str">
        <x:f>IF(NOT(AND(ISNUMBER(B14),A14&lt;=B14)),"",IF(COUNTIFS(Leads!$I$6:$I$505,"&gt;="&amp;A14,Leads!$I$6:$I$505,"&lt;="&amp;B14,Leads!$B$6:$B$505,"&gt;="&amp;Setup!$B$6,Leads!$B$6:$B$505,"&lt;="&amp;Setup!$B$8)=0,"",IF(SUMIFS(Leads!$N$6:$N$505,Leads!$I$6:$I$505,"&gt;="&amp;A14,Leads!$I$6:$I$505,"&lt;="&amp;B14)&gt;0,"n.a.",SUMIFS(Daily!$J$6:$J$95,Daily!$A$6:$A$95,"&gt;="&amp;A14,Daily!$A$6:$A$95,"&lt;="&amp;B14))))</x:f>
      </x:c>
      <x:c r="L14" s="19" t="str">
        <x:f>IF(OR(COUNT(C14:D14)&lt;2,D14=0),"n.a.",C14/D14*1000)</x:f>
        <x:v>n.a.</x:v>
      </x:c>
      <x:c r="M14" s="20" t="str">
        <x:f>IF(OR(NOT(ISNUMBER(E14)),NOT(ISNUMBER(D14)),D14=0),"n.a.",E14/D14)</x:f>
        <x:v>n.a.</x:v>
      </x:c>
      <x:c r="N14" s="19" t="str">
        <x:f>IF(OR(NOT(ISNUMBER(C14)),NOT(ISNUMBER(E14)),E14=0),"n.a.",C14/E14)</x:f>
        <x:v>n.a.</x:v>
      </x:c>
      <x:c r="O14" s="19" t="str">
        <x:f>IF(OR(NOT(ISNUMBER(C14)),NOT(ISNUMBER(F14)),F14=0),"n.a.",C14/F14)</x:f>
        <x:v>n.a.</x:v>
      </x:c>
      <x:c r="P14" s="2" t="str">
        <x:f>IF(OR(NOT(AND(ISNUMBER(B14),A14&lt;=B14)),COUNTA(Appointments!$A$6:$A$605)=0),"",SUMIFS(Daily!$O$6:$O$95,Daily!$A$6:$A$95,"&gt;="&amp;A14,Daily!$A$6:$A$95,"&lt;="&amp;B14))</x:f>
      </x:c>
      <x:c r="Q14" s="2" t="str">
        <x:f>IF(OR(NOT(AND(ISNUMBER(B14),A14&lt;=B14)),COUNTA(Appointments!$A$6:$A$605)=0),"",SUMIFS(Daily!$P$6:$P$95,Daily!$A$6:$A$95,"&gt;="&amp;A14,Daily!$A$6:$A$95,"&lt;="&amp;B14))</x:f>
      </x:c>
      <x:c r="R14" s="20" t="str">
        <x:f>IF(OR(COUNT(P14:Q14)&lt;2,SUM(P14:Q14)=0),"n.a.",P14/SUM(P14:Q14))</x:f>
        <x:v>n.a.</x:v>
      </x:c>
      <x:c r="S14" s="2" t="str">
        <x:f>IF(NOT(AND(ISNUMBER(B14),A14&lt;=B14)),"",SUMIFS(Daily!$R$6:$R$95,Daily!$A$6:$A$95,"&gt;="&amp;A14,Daily!$A$6:$A$95,"&lt;="&amp;B14))</x:f>
      </x:c>
      <x:c r="T14" s="2" t="str">
        <x:f>IF(NOT(AND(ISNUMBER(B14),A14&lt;=B14)),"",SUMIFS(Daily!$S$6:$S$95,Daily!$A$6:$A$95,"&gt;="&amp;A14,Daily!$A$6:$A$95,"&lt;="&amp;B14))</x:f>
      </x:c>
      <x:c r="U14" s="2" t="str">
        <x:f>IF(NOT(AND(ISNUMBER(B14),A14&lt;=B14)),"",SUMIFS(Daily!$T$6:$T$95,Daily!$A$6:$A$95,"&gt;="&amp;A14,Daily!$A$6:$A$95,"&lt;="&amp;B14))</x:f>
      </x:c>
      <x:c r="V14" s="2" t="str">
        <x:f>IF(NOT(AND(ISNUMBER(B14),A14&lt;=B14)),"Future",IF(COUNTIFS(Daily!$A$6:$A$95,"&gt;="&amp;A14,Daily!$A$6:$A$95,"&lt;="&amp;B14,Daily!$U$6:$U$95,"Reported")=B14-A14+1,"Reported","Missing ad input"))</x:f>
        <x:v>Future</x:v>
      </x:c>
    </x:row>
    <x:row r="15" ht="23" customHeight="1">
      <x:c r="A15" s="7" t="n">
        <x:f>MAX(Setup!$B$6,Setup!$B$6-WEEKDAY(Setup!$B$6,2)+1+63)</x:f>
        <x:v>46356</x:v>
      </x:c>
      <x:c r="B15" s="7" t="str">
        <x:f>IF(A15&gt;MIN(Setup!$B$7,Setup!$B$8),"",MIN(Setup!$B$8,Setup!$B$7,A15+7-WEEKDAY(A15,2)))</x:f>
      </x:c>
      <x:c r="C15" s="19" t="str">
        <x:f>IF(NOT(AND(ISNUMBER(B15),A15&lt;=B15)),"",IF(COUNTIFS(Daily!$A$6:$A$95,"&gt;="&amp;A15,Daily!$A$6:$A$95,"&lt;="&amp;B15,Daily!$U$6:$U$95,"Reported")&lt;B15-A15+1,"n.a.",SUMIFS(Daily!$B$6:$B$95,Daily!$A$6:$A$95,"&gt;="&amp;A15,Daily!$A$6:$A$95,"&lt;="&amp;B15)))</x:f>
      </x:c>
      <x:c r="D15" s="2" t="str">
        <x:f>IF(NOT(AND(ISNUMBER(B15),A15&lt;=B15)),"",IF(COUNTIFS(Daily!$A$6:$A$95,"&gt;="&amp;A15,Daily!$A$6:$A$95,"&lt;="&amp;B15,Daily!$U$6:$U$95,"Reported")&lt;B15-A15+1,"n.a.",SUMIFS(Daily!$C$6:$C$95,Daily!$A$6:$A$95,"&gt;="&amp;A15,Daily!$A$6:$A$95,"&lt;="&amp;B15)))</x:f>
      </x:c>
      <x:c r="E15" s="2" t="str">
        <x:f>IF(NOT(AND(ISNUMBER(B15),A15&lt;=B15)),"",IF(COUNTIFS(Daily!$A$6:$A$95,"&gt;="&amp;A15,Daily!$A$6:$A$95,"&lt;="&amp;B15,Daily!$U$6:$U$95,"Reported")&lt;B15-A15+1,"n.a.",SUMIFS(Daily!$D$6:$D$95,Daily!$A$6:$A$95,"&gt;="&amp;A15,Daily!$A$6:$A$95,"&lt;="&amp;B15)))</x:f>
      </x:c>
      <x:c r="F15" s="2" t="str">
        <x:f>IF(OR(NOT(AND(ISNUMBER(B15),A15&lt;=B15)),COUNTA(Leads!$A$6:$A$505)=0),"",SUMIFS(Daily!$E$6:$E$95,Daily!$A$6:$A$95,"&gt;="&amp;A15,Daily!$A$6:$A$95,"&lt;="&amp;B15))</x:f>
      </x:c>
      <x:c r="G15" s="2" t="str">
        <x:f>IF(OR(NOT(AND(ISNUMBER(B15),A15&lt;=B15)),COUNTA(Leads!$A$6:$A$505)=0),"",SUMIFS(Daily!$F$6:$F$95,Daily!$A$6:$A$95,"&gt;="&amp;A15,Daily!$A$6:$A$95,"&lt;="&amp;B15))</x:f>
      </x:c>
      <x:c r="H15" s="2" t="str">
        <x:f>IF(OR(NOT(AND(ISNUMBER(B15),A15&lt;=B15)),COUNTA(Leads!$A$6:$A$505)=0),"",SUMIFS(Daily!$G$6:$G$95,Daily!$A$6:$A$95,"&gt;="&amp;A15,Daily!$A$6:$A$95,"&lt;="&amp;B15))</x:f>
      </x:c>
      <x:c r="I15" s="2" t="str">
        <x:f>IF(OR(NOT(AND(ISNUMBER(B15),A15&lt;=B15)),COUNTA(Leads!$A$6:$A$505)=0),"",SUMIFS(Daily!$H$6:$H$95,Daily!$A$6:$A$95,"&gt;="&amp;A15,Daily!$A$6:$A$95,"&lt;="&amp;B15))</x:f>
      </x:c>
      <x:c r="J15" s="2" t="str">
        <x:f>IF(OR(NOT(AND(ISNUMBER(B15),A15&lt;=B15)),COUNTA(Leads!$A$6:$A$505)=0),"",SUMIFS(Daily!$I$6:$I$95,Daily!$A$6:$A$95,"&gt;="&amp;A15,Daily!$A$6:$A$95,"&lt;="&amp;B15))</x:f>
      </x:c>
      <x:c r="K15" s="19" t="str">
        <x:f>IF(NOT(AND(ISNUMBER(B15),A15&lt;=B15)),"",IF(COUNTIFS(Leads!$I$6:$I$505,"&gt;="&amp;A15,Leads!$I$6:$I$505,"&lt;="&amp;B15,Leads!$B$6:$B$505,"&gt;="&amp;Setup!$B$6,Leads!$B$6:$B$505,"&lt;="&amp;Setup!$B$8)=0,"",IF(SUMIFS(Leads!$N$6:$N$505,Leads!$I$6:$I$505,"&gt;="&amp;A15,Leads!$I$6:$I$505,"&lt;="&amp;B15)&gt;0,"n.a.",SUMIFS(Daily!$J$6:$J$95,Daily!$A$6:$A$95,"&gt;="&amp;A15,Daily!$A$6:$A$95,"&lt;="&amp;B15))))</x:f>
      </x:c>
      <x:c r="L15" s="19" t="str">
        <x:f>IF(OR(COUNT(C15:D15)&lt;2,D15=0),"n.a.",C15/D15*1000)</x:f>
        <x:v>n.a.</x:v>
      </x:c>
      <x:c r="M15" s="20" t="str">
        <x:f>IF(OR(NOT(ISNUMBER(E15)),NOT(ISNUMBER(D15)),D15=0),"n.a.",E15/D15)</x:f>
        <x:v>n.a.</x:v>
      </x:c>
      <x:c r="N15" s="19" t="str">
        <x:f>IF(OR(NOT(ISNUMBER(C15)),NOT(ISNUMBER(E15)),E15=0),"n.a.",C15/E15)</x:f>
        <x:v>n.a.</x:v>
      </x:c>
      <x:c r="O15" s="19" t="str">
        <x:f>IF(OR(NOT(ISNUMBER(C15)),NOT(ISNUMBER(F15)),F15=0),"n.a.",C15/F15)</x:f>
        <x:v>n.a.</x:v>
      </x:c>
      <x:c r="P15" s="2" t="str">
        <x:f>IF(OR(NOT(AND(ISNUMBER(B15),A15&lt;=B15)),COUNTA(Appointments!$A$6:$A$605)=0),"",SUMIFS(Daily!$O$6:$O$95,Daily!$A$6:$A$95,"&gt;="&amp;A15,Daily!$A$6:$A$95,"&lt;="&amp;B15))</x:f>
      </x:c>
      <x:c r="Q15" s="2" t="str">
        <x:f>IF(OR(NOT(AND(ISNUMBER(B15),A15&lt;=B15)),COUNTA(Appointments!$A$6:$A$605)=0),"",SUMIFS(Daily!$P$6:$P$95,Daily!$A$6:$A$95,"&gt;="&amp;A15,Daily!$A$6:$A$95,"&lt;="&amp;B15))</x:f>
      </x:c>
      <x:c r="R15" s="20" t="str">
        <x:f>IF(OR(COUNT(P15:Q15)&lt;2,SUM(P15:Q15)=0),"n.a.",P15/SUM(P15:Q15))</x:f>
        <x:v>n.a.</x:v>
      </x:c>
      <x:c r="S15" s="2" t="str">
        <x:f>IF(NOT(AND(ISNUMBER(B15),A15&lt;=B15)),"",SUMIFS(Daily!$R$6:$R$95,Daily!$A$6:$A$95,"&gt;="&amp;A15,Daily!$A$6:$A$95,"&lt;="&amp;B15))</x:f>
      </x:c>
      <x:c r="T15" s="2" t="str">
        <x:f>IF(NOT(AND(ISNUMBER(B15),A15&lt;=B15)),"",SUMIFS(Daily!$S$6:$S$95,Daily!$A$6:$A$95,"&gt;="&amp;A15,Daily!$A$6:$A$95,"&lt;="&amp;B15))</x:f>
      </x:c>
      <x:c r="U15" s="2" t="str">
        <x:f>IF(NOT(AND(ISNUMBER(B15),A15&lt;=B15)),"",SUMIFS(Daily!$T$6:$T$95,Daily!$A$6:$A$95,"&gt;="&amp;A15,Daily!$A$6:$A$95,"&lt;="&amp;B15))</x:f>
      </x:c>
      <x:c r="V15" s="2" t="str">
        <x:f>IF(NOT(AND(ISNUMBER(B15),A15&lt;=B15)),"Future",IF(COUNTIFS(Daily!$A$6:$A$95,"&gt;="&amp;A15,Daily!$A$6:$A$95,"&lt;="&amp;B15,Daily!$U$6:$U$95,"Reported")=B15-A15+1,"Reported","Missing ad input"))</x:f>
        <x:v>Future</x:v>
      </x:c>
    </x:row>
    <x:row r="16" ht="23" customHeight="1">
      <x:c r="A16" s="7" t="n">
        <x:f>MAX(Setup!$B$6,Setup!$B$6-WEEKDAY(Setup!$B$6,2)+1+70)</x:f>
        <x:v>46363</x:v>
      </x:c>
      <x:c r="B16" s="7" t="str">
        <x:f>IF(A16&gt;MIN(Setup!$B$7,Setup!$B$8),"",MIN(Setup!$B$8,Setup!$B$7,A16+7-WEEKDAY(A16,2)))</x:f>
      </x:c>
      <x:c r="C16" s="19" t="str">
        <x:f>IF(NOT(AND(ISNUMBER(B16),A16&lt;=B16)),"",IF(COUNTIFS(Daily!$A$6:$A$95,"&gt;="&amp;A16,Daily!$A$6:$A$95,"&lt;="&amp;B16,Daily!$U$6:$U$95,"Reported")&lt;B16-A16+1,"n.a.",SUMIFS(Daily!$B$6:$B$95,Daily!$A$6:$A$95,"&gt;="&amp;A16,Daily!$A$6:$A$95,"&lt;="&amp;B16)))</x:f>
      </x:c>
      <x:c r="D16" s="2" t="str">
        <x:f>IF(NOT(AND(ISNUMBER(B16),A16&lt;=B16)),"",IF(COUNTIFS(Daily!$A$6:$A$95,"&gt;="&amp;A16,Daily!$A$6:$A$95,"&lt;="&amp;B16,Daily!$U$6:$U$95,"Reported")&lt;B16-A16+1,"n.a.",SUMIFS(Daily!$C$6:$C$95,Daily!$A$6:$A$95,"&gt;="&amp;A16,Daily!$A$6:$A$95,"&lt;="&amp;B16)))</x:f>
      </x:c>
      <x:c r="E16" s="2" t="str">
        <x:f>IF(NOT(AND(ISNUMBER(B16),A16&lt;=B16)),"",IF(COUNTIFS(Daily!$A$6:$A$95,"&gt;="&amp;A16,Daily!$A$6:$A$95,"&lt;="&amp;B16,Daily!$U$6:$U$95,"Reported")&lt;B16-A16+1,"n.a.",SUMIFS(Daily!$D$6:$D$95,Daily!$A$6:$A$95,"&gt;="&amp;A16,Daily!$A$6:$A$95,"&lt;="&amp;B16)))</x:f>
      </x:c>
      <x:c r="F16" s="2" t="str">
        <x:f>IF(OR(NOT(AND(ISNUMBER(B16),A16&lt;=B16)),COUNTA(Leads!$A$6:$A$505)=0),"",SUMIFS(Daily!$E$6:$E$95,Daily!$A$6:$A$95,"&gt;="&amp;A16,Daily!$A$6:$A$95,"&lt;="&amp;B16))</x:f>
      </x:c>
      <x:c r="G16" s="2" t="str">
        <x:f>IF(OR(NOT(AND(ISNUMBER(B16),A16&lt;=B16)),COUNTA(Leads!$A$6:$A$505)=0),"",SUMIFS(Daily!$F$6:$F$95,Daily!$A$6:$A$95,"&gt;="&amp;A16,Daily!$A$6:$A$95,"&lt;="&amp;B16))</x:f>
      </x:c>
      <x:c r="H16" s="2" t="str">
        <x:f>IF(OR(NOT(AND(ISNUMBER(B16),A16&lt;=B16)),COUNTA(Leads!$A$6:$A$505)=0),"",SUMIFS(Daily!$G$6:$G$95,Daily!$A$6:$A$95,"&gt;="&amp;A16,Daily!$A$6:$A$95,"&lt;="&amp;B16))</x:f>
      </x:c>
      <x:c r="I16" s="2" t="str">
        <x:f>IF(OR(NOT(AND(ISNUMBER(B16),A16&lt;=B16)),COUNTA(Leads!$A$6:$A$505)=0),"",SUMIFS(Daily!$H$6:$H$95,Daily!$A$6:$A$95,"&gt;="&amp;A16,Daily!$A$6:$A$95,"&lt;="&amp;B16))</x:f>
      </x:c>
      <x:c r="J16" s="2" t="str">
        <x:f>IF(OR(NOT(AND(ISNUMBER(B16),A16&lt;=B16)),COUNTA(Leads!$A$6:$A$505)=0),"",SUMIFS(Daily!$I$6:$I$95,Daily!$A$6:$A$95,"&gt;="&amp;A16,Daily!$A$6:$A$95,"&lt;="&amp;B16))</x:f>
      </x:c>
      <x:c r="K16" s="19" t="str">
        <x:f>IF(NOT(AND(ISNUMBER(B16),A16&lt;=B16)),"",IF(COUNTIFS(Leads!$I$6:$I$505,"&gt;="&amp;A16,Leads!$I$6:$I$505,"&lt;="&amp;B16,Leads!$B$6:$B$505,"&gt;="&amp;Setup!$B$6,Leads!$B$6:$B$505,"&lt;="&amp;Setup!$B$8)=0,"",IF(SUMIFS(Leads!$N$6:$N$505,Leads!$I$6:$I$505,"&gt;="&amp;A16,Leads!$I$6:$I$505,"&lt;="&amp;B16)&gt;0,"n.a.",SUMIFS(Daily!$J$6:$J$95,Daily!$A$6:$A$95,"&gt;="&amp;A16,Daily!$A$6:$A$95,"&lt;="&amp;B16))))</x:f>
      </x:c>
      <x:c r="L16" s="19" t="str">
        <x:f>IF(OR(COUNT(C16:D16)&lt;2,D16=0),"n.a.",C16/D16*1000)</x:f>
        <x:v>n.a.</x:v>
      </x:c>
      <x:c r="M16" s="20" t="str">
        <x:f>IF(OR(NOT(ISNUMBER(E16)),NOT(ISNUMBER(D16)),D16=0),"n.a.",E16/D16)</x:f>
        <x:v>n.a.</x:v>
      </x:c>
      <x:c r="N16" s="19" t="str">
        <x:f>IF(OR(NOT(ISNUMBER(C16)),NOT(ISNUMBER(E16)),E16=0),"n.a.",C16/E16)</x:f>
        <x:v>n.a.</x:v>
      </x:c>
      <x:c r="O16" s="19" t="str">
        <x:f>IF(OR(NOT(ISNUMBER(C16)),NOT(ISNUMBER(F16)),F16=0),"n.a.",C16/F16)</x:f>
        <x:v>n.a.</x:v>
      </x:c>
      <x:c r="P16" s="2" t="str">
        <x:f>IF(OR(NOT(AND(ISNUMBER(B16),A16&lt;=B16)),COUNTA(Appointments!$A$6:$A$605)=0),"",SUMIFS(Daily!$O$6:$O$95,Daily!$A$6:$A$95,"&gt;="&amp;A16,Daily!$A$6:$A$95,"&lt;="&amp;B16))</x:f>
      </x:c>
      <x:c r="Q16" s="2" t="str">
        <x:f>IF(OR(NOT(AND(ISNUMBER(B16),A16&lt;=B16)),COUNTA(Appointments!$A$6:$A$605)=0),"",SUMIFS(Daily!$P$6:$P$95,Daily!$A$6:$A$95,"&gt;="&amp;A16,Daily!$A$6:$A$95,"&lt;="&amp;B16))</x:f>
      </x:c>
      <x:c r="R16" s="20" t="str">
        <x:f>IF(OR(COUNT(P16:Q16)&lt;2,SUM(P16:Q16)=0),"n.a.",P16/SUM(P16:Q16))</x:f>
        <x:v>n.a.</x:v>
      </x:c>
      <x:c r="S16" s="2" t="str">
        <x:f>IF(NOT(AND(ISNUMBER(B16),A16&lt;=B16)),"",SUMIFS(Daily!$R$6:$R$95,Daily!$A$6:$A$95,"&gt;="&amp;A16,Daily!$A$6:$A$95,"&lt;="&amp;B16))</x:f>
      </x:c>
      <x:c r="T16" s="2" t="str">
        <x:f>IF(NOT(AND(ISNUMBER(B16),A16&lt;=B16)),"",SUMIFS(Daily!$S$6:$S$95,Daily!$A$6:$A$95,"&gt;="&amp;A16,Daily!$A$6:$A$95,"&lt;="&amp;B16))</x:f>
      </x:c>
      <x:c r="U16" s="2" t="str">
        <x:f>IF(NOT(AND(ISNUMBER(B16),A16&lt;=B16)),"",SUMIFS(Daily!$T$6:$T$95,Daily!$A$6:$A$95,"&gt;="&amp;A16,Daily!$A$6:$A$95,"&lt;="&amp;B16))</x:f>
      </x:c>
      <x:c r="V16" s="2" t="str">
        <x:f>IF(NOT(AND(ISNUMBER(B16),A16&lt;=B16)),"Future",IF(COUNTIFS(Daily!$A$6:$A$95,"&gt;="&amp;A16,Daily!$A$6:$A$95,"&lt;="&amp;B16,Daily!$U$6:$U$95,"Reported")=B16-A16+1,"Reported","Missing ad input"))</x:f>
        <x:v>Future</x:v>
      </x:c>
    </x:row>
    <x:row r="17" ht="23" customHeight="1">
      <x:c r="A17" s="7" t="n">
        <x:f>MAX(Setup!$B$6,Setup!$B$6-WEEKDAY(Setup!$B$6,2)+1+77)</x:f>
        <x:v>46370</x:v>
      </x:c>
      <x:c r="B17" s="7" t="str">
        <x:f>IF(A17&gt;MIN(Setup!$B$7,Setup!$B$8),"",MIN(Setup!$B$8,Setup!$B$7,A17+7-WEEKDAY(A17,2)))</x:f>
      </x:c>
      <x:c r="C17" s="19" t="str">
        <x:f>IF(NOT(AND(ISNUMBER(B17),A17&lt;=B17)),"",IF(COUNTIFS(Daily!$A$6:$A$95,"&gt;="&amp;A17,Daily!$A$6:$A$95,"&lt;="&amp;B17,Daily!$U$6:$U$95,"Reported")&lt;B17-A17+1,"n.a.",SUMIFS(Daily!$B$6:$B$95,Daily!$A$6:$A$95,"&gt;="&amp;A17,Daily!$A$6:$A$95,"&lt;="&amp;B17)))</x:f>
      </x:c>
      <x:c r="D17" s="2" t="str">
        <x:f>IF(NOT(AND(ISNUMBER(B17),A17&lt;=B17)),"",IF(COUNTIFS(Daily!$A$6:$A$95,"&gt;="&amp;A17,Daily!$A$6:$A$95,"&lt;="&amp;B17,Daily!$U$6:$U$95,"Reported")&lt;B17-A17+1,"n.a.",SUMIFS(Daily!$C$6:$C$95,Daily!$A$6:$A$95,"&gt;="&amp;A17,Daily!$A$6:$A$95,"&lt;="&amp;B17)))</x:f>
      </x:c>
      <x:c r="E17" s="2" t="str">
        <x:f>IF(NOT(AND(ISNUMBER(B17),A17&lt;=B17)),"",IF(COUNTIFS(Daily!$A$6:$A$95,"&gt;="&amp;A17,Daily!$A$6:$A$95,"&lt;="&amp;B17,Daily!$U$6:$U$95,"Reported")&lt;B17-A17+1,"n.a.",SUMIFS(Daily!$D$6:$D$95,Daily!$A$6:$A$95,"&gt;="&amp;A17,Daily!$A$6:$A$95,"&lt;="&amp;B17)))</x:f>
      </x:c>
      <x:c r="F17" s="2" t="str">
        <x:f>IF(OR(NOT(AND(ISNUMBER(B17),A17&lt;=B17)),COUNTA(Leads!$A$6:$A$505)=0),"",SUMIFS(Daily!$E$6:$E$95,Daily!$A$6:$A$95,"&gt;="&amp;A17,Daily!$A$6:$A$95,"&lt;="&amp;B17))</x:f>
      </x:c>
      <x:c r="G17" s="2" t="str">
        <x:f>IF(OR(NOT(AND(ISNUMBER(B17),A17&lt;=B17)),COUNTA(Leads!$A$6:$A$505)=0),"",SUMIFS(Daily!$F$6:$F$95,Daily!$A$6:$A$95,"&gt;="&amp;A17,Daily!$A$6:$A$95,"&lt;="&amp;B17))</x:f>
      </x:c>
      <x:c r="H17" s="2" t="str">
        <x:f>IF(OR(NOT(AND(ISNUMBER(B17),A17&lt;=B17)),COUNTA(Leads!$A$6:$A$505)=0),"",SUMIFS(Daily!$G$6:$G$95,Daily!$A$6:$A$95,"&gt;="&amp;A17,Daily!$A$6:$A$95,"&lt;="&amp;B17))</x:f>
      </x:c>
      <x:c r="I17" s="2" t="str">
        <x:f>IF(OR(NOT(AND(ISNUMBER(B17),A17&lt;=B17)),COUNTA(Leads!$A$6:$A$505)=0),"",SUMIFS(Daily!$H$6:$H$95,Daily!$A$6:$A$95,"&gt;="&amp;A17,Daily!$A$6:$A$95,"&lt;="&amp;B17))</x:f>
      </x:c>
      <x:c r="J17" s="2" t="str">
        <x:f>IF(OR(NOT(AND(ISNUMBER(B17),A17&lt;=B17)),COUNTA(Leads!$A$6:$A$505)=0),"",SUMIFS(Daily!$I$6:$I$95,Daily!$A$6:$A$95,"&gt;="&amp;A17,Daily!$A$6:$A$95,"&lt;="&amp;B17))</x:f>
      </x:c>
      <x:c r="K17" s="19" t="str">
        <x:f>IF(NOT(AND(ISNUMBER(B17),A17&lt;=B17)),"",IF(COUNTIFS(Leads!$I$6:$I$505,"&gt;="&amp;A17,Leads!$I$6:$I$505,"&lt;="&amp;B17,Leads!$B$6:$B$505,"&gt;="&amp;Setup!$B$6,Leads!$B$6:$B$505,"&lt;="&amp;Setup!$B$8)=0,"",IF(SUMIFS(Leads!$N$6:$N$505,Leads!$I$6:$I$505,"&gt;="&amp;A17,Leads!$I$6:$I$505,"&lt;="&amp;B17)&gt;0,"n.a.",SUMIFS(Daily!$J$6:$J$95,Daily!$A$6:$A$95,"&gt;="&amp;A17,Daily!$A$6:$A$95,"&lt;="&amp;B17))))</x:f>
      </x:c>
      <x:c r="L17" s="19" t="str">
        <x:f>IF(OR(COUNT(C17:D17)&lt;2,D17=0),"n.a.",C17/D17*1000)</x:f>
        <x:v>n.a.</x:v>
      </x:c>
      <x:c r="M17" s="20" t="str">
        <x:f>IF(OR(NOT(ISNUMBER(E17)),NOT(ISNUMBER(D17)),D17=0),"n.a.",E17/D17)</x:f>
        <x:v>n.a.</x:v>
      </x:c>
      <x:c r="N17" s="19" t="str">
        <x:f>IF(OR(NOT(ISNUMBER(C17)),NOT(ISNUMBER(E17)),E17=0),"n.a.",C17/E17)</x:f>
        <x:v>n.a.</x:v>
      </x:c>
      <x:c r="O17" s="19" t="str">
        <x:f>IF(OR(NOT(ISNUMBER(C17)),NOT(ISNUMBER(F17)),F17=0),"n.a.",C17/F17)</x:f>
        <x:v>n.a.</x:v>
      </x:c>
      <x:c r="P17" s="2" t="str">
        <x:f>IF(OR(NOT(AND(ISNUMBER(B17),A17&lt;=B17)),COUNTA(Appointments!$A$6:$A$605)=0),"",SUMIFS(Daily!$O$6:$O$95,Daily!$A$6:$A$95,"&gt;="&amp;A17,Daily!$A$6:$A$95,"&lt;="&amp;B17))</x:f>
      </x:c>
      <x:c r="Q17" s="2" t="str">
        <x:f>IF(OR(NOT(AND(ISNUMBER(B17),A17&lt;=B17)),COUNTA(Appointments!$A$6:$A$605)=0),"",SUMIFS(Daily!$P$6:$P$95,Daily!$A$6:$A$95,"&gt;="&amp;A17,Daily!$A$6:$A$95,"&lt;="&amp;B17))</x:f>
      </x:c>
      <x:c r="R17" s="20" t="str">
        <x:f>IF(OR(COUNT(P17:Q17)&lt;2,SUM(P17:Q17)=0),"n.a.",P17/SUM(P17:Q17))</x:f>
        <x:v>n.a.</x:v>
      </x:c>
      <x:c r="S17" s="2" t="str">
        <x:f>IF(NOT(AND(ISNUMBER(B17),A17&lt;=B17)),"",SUMIFS(Daily!$R$6:$R$95,Daily!$A$6:$A$95,"&gt;="&amp;A17,Daily!$A$6:$A$95,"&lt;="&amp;B17))</x:f>
      </x:c>
      <x:c r="T17" s="2" t="str">
        <x:f>IF(NOT(AND(ISNUMBER(B17),A17&lt;=B17)),"",SUMIFS(Daily!$S$6:$S$95,Daily!$A$6:$A$95,"&gt;="&amp;A17,Daily!$A$6:$A$95,"&lt;="&amp;B17))</x:f>
      </x:c>
      <x:c r="U17" s="2" t="str">
        <x:f>IF(NOT(AND(ISNUMBER(B17),A17&lt;=B17)),"",SUMIFS(Daily!$T$6:$T$95,Daily!$A$6:$A$95,"&gt;="&amp;A17,Daily!$A$6:$A$95,"&lt;="&amp;B17))</x:f>
      </x:c>
      <x:c r="V17" s="2" t="str">
        <x:f>IF(NOT(AND(ISNUMBER(B17),A17&lt;=B17)),"Future",IF(COUNTIFS(Daily!$A$6:$A$95,"&gt;="&amp;A17,Daily!$A$6:$A$95,"&lt;="&amp;B17,Daily!$U$6:$U$95,"Reported")=B17-A17+1,"Reported","Missing ad input"))</x:f>
        <x:v>Future</x:v>
      </x:c>
    </x:row>
    <x:row r="18" ht="23" customHeight="1">
      <x:c r="A18" s="7" t="n">
        <x:f>MAX(Setup!$B$6,Setup!$B$6-WEEKDAY(Setup!$B$6,2)+1+84)</x:f>
        <x:v>46377</x:v>
      </x:c>
      <x:c r="B18" s="7" t="str">
        <x:f>IF(A18&gt;MIN(Setup!$B$7,Setup!$B$8),"",MIN(Setup!$B$8,Setup!$B$7,A18+7-WEEKDAY(A18,2)))</x:f>
      </x:c>
      <x:c r="C18" s="19" t="str">
        <x:f>IF(NOT(AND(ISNUMBER(B18),A18&lt;=B18)),"",IF(COUNTIFS(Daily!$A$6:$A$95,"&gt;="&amp;A18,Daily!$A$6:$A$95,"&lt;="&amp;B18,Daily!$U$6:$U$95,"Reported")&lt;B18-A18+1,"n.a.",SUMIFS(Daily!$B$6:$B$95,Daily!$A$6:$A$95,"&gt;="&amp;A18,Daily!$A$6:$A$95,"&lt;="&amp;B18)))</x:f>
      </x:c>
      <x:c r="D18" s="2" t="str">
        <x:f>IF(NOT(AND(ISNUMBER(B18),A18&lt;=B18)),"",IF(COUNTIFS(Daily!$A$6:$A$95,"&gt;="&amp;A18,Daily!$A$6:$A$95,"&lt;="&amp;B18,Daily!$U$6:$U$95,"Reported")&lt;B18-A18+1,"n.a.",SUMIFS(Daily!$C$6:$C$95,Daily!$A$6:$A$95,"&gt;="&amp;A18,Daily!$A$6:$A$95,"&lt;="&amp;B18)))</x:f>
      </x:c>
      <x:c r="E18" s="2" t="str">
        <x:f>IF(NOT(AND(ISNUMBER(B18),A18&lt;=B18)),"",IF(COUNTIFS(Daily!$A$6:$A$95,"&gt;="&amp;A18,Daily!$A$6:$A$95,"&lt;="&amp;B18,Daily!$U$6:$U$95,"Reported")&lt;B18-A18+1,"n.a.",SUMIFS(Daily!$D$6:$D$95,Daily!$A$6:$A$95,"&gt;="&amp;A18,Daily!$A$6:$A$95,"&lt;="&amp;B18)))</x:f>
      </x:c>
      <x:c r="F18" s="2" t="str">
        <x:f>IF(OR(NOT(AND(ISNUMBER(B18),A18&lt;=B18)),COUNTA(Leads!$A$6:$A$505)=0),"",SUMIFS(Daily!$E$6:$E$95,Daily!$A$6:$A$95,"&gt;="&amp;A18,Daily!$A$6:$A$95,"&lt;="&amp;B18))</x:f>
      </x:c>
      <x:c r="G18" s="2" t="str">
        <x:f>IF(OR(NOT(AND(ISNUMBER(B18),A18&lt;=B18)),COUNTA(Leads!$A$6:$A$505)=0),"",SUMIFS(Daily!$F$6:$F$95,Daily!$A$6:$A$95,"&gt;="&amp;A18,Daily!$A$6:$A$95,"&lt;="&amp;B18))</x:f>
      </x:c>
      <x:c r="H18" s="2" t="str">
        <x:f>IF(OR(NOT(AND(ISNUMBER(B18),A18&lt;=B18)),COUNTA(Leads!$A$6:$A$505)=0),"",SUMIFS(Daily!$G$6:$G$95,Daily!$A$6:$A$95,"&gt;="&amp;A18,Daily!$A$6:$A$95,"&lt;="&amp;B18))</x:f>
      </x:c>
      <x:c r="I18" s="2" t="str">
        <x:f>IF(OR(NOT(AND(ISNUMBER(B18),A18&lt;=B18)),COUNTA(Leads!$A$6:$A$505)=0),"",SUMIFS(Daily!$H$6:$H$95,Daily!$A$6:$A$95,"&gt;="&amp;A18,Daily!$A$6:$A$95,"&lt;="&amp;B18))</x:f>
      </x:c>
      <x:c r="J18" s="2" t="str">
        <x:f>IF(OR(NOT(AND(ISNUMBER(B18),A18&lt;=B18)),COUNTA(Leads!$A$6:$A$505)=0),"",SUMIFS(Daily!$I$6:$I$95,Daily!$A$6:$A$95,"&gt;="&amp;A18,Daily!$A$6:$A$95,"&lt;="&amp;B18))</x:f>
      </x:c>
      <x:c r="K18" s="19" t="str">
        <x:f>IF(NOT(AND(ISNUMBER(B18),A18&lt;=B18)),"",IF(COUNTIFS(Leads!$I$6:$I$505,"&gt;="&amp;A18,Leads!$I$6:$I$505,"&lt;="&amp;B18,Leads!$B$6:$B$505,"&gt;="&amp;Setup!$B$6,Leads!$B$6:$B$505,"&lt;="&amp;Setup!$B$8)=0,"",IF(SUMIFS(Leads!$N$6:$N$505,Leads!$I$6:$I$505,"&gt;="&amp;A18,Leads!$I$6:$I$505,"&lt;="&amp;B18)&gt;0,"n.a.",SUMIFS(Daily!$J$6:$J$95,Daily!$A$6:$A$95,"&gt;="&amp;A18,Daily!$A$6:$A$95,"&lt;="&amp;B18))))</x:f>
      </x:c>
      <x:c r="L18" s="19" t="str">
        <x:f>IF(OR(COUNT(C18:D18)&lt;2,D18=0),"n.a.",C18/D18*1000)</x:f>
        <x:v>n.a.</x:v>
      </x:c>
      <x:c r="M18" s="20" t="str">
        <x:f>IF(OR(NOT(ISNUMBER(E18)),NOT(ISNUMBER(D18)),D18=0),"n.a.",E18/D18)</x:f>
        <x:v>n.a.</x:v>
      </x:c>
      <x:c r="N18" s="19" t="str">
        <x:f>IF(OR(NOT(ISNUMBER(C18)),NOT(ISNUMBER(E18)),E18=0),"n.a.",C18/E18)</x:f>
        <x:v>n.a.</x:v>
      </x:c>
      <x:c r="O18" s="19" t="str">
        <x:f>IF(OR(NOT(ISNUMBER(C18)),NOT(ISNUMBER(F18)),F18=0),"n.a.",C18/F18)</x:f>
        <x:v>n.a.</x:v>
      </x:c>
      <x:c r="P18" s="2" t="str">
        <x:f>IF(OR(NOT(AND(ISNUMBER(B18),A18&lt;=B18)),COUNTA(Appointments!$A$6:$A$605)=0),"",SUMIFS(Daily!$O$6:$O$95,Daily!$A$6:$A$95,"&gt;="&amp;A18,Daily!$A$6:$A$95,"&lt;="&amp;B18))</x:f>
      </x:c>
      <x:c r="Q18" s="2" t="str">
        <x:f>IF(OR(NOT(AND(ISNUMBER(B18),A18&lt;=B18)),COUNTA(Appointments!$A$6:$A$605)=0),"",SUMIFS(Daily!$P$6:$P$95,Daily!$A$6:$A$95,"&gt;="&amp;A18,Daily!$A$6:$A$95,"&lt;="&amp;B18))</x:f>
      </x:c>
      <x:c r="R18" s="20" t="str">
        <x:f>IF(OR(COUNT(P18:Q18)&lt;2,SUM(P18:Q18)=0),"n.a.",P18/SUM(P18:Q18))</x:f>
        <x:v>n.a.</x:v>
      </x:c>
      <x:c r="S18" s="2" t="str">
        <x:f>IF(NOT(AND(ISNUMBER(B18),A18&lt;=B18)),"",SUMIFS(Daily!$R$6:$R$95,Daily!$A$6:$A$95,"&gt;="&amp;A18,Daily!$A$6:$A$95,"&lt;="&amp;B18))</x:f>
      </x:c>
      <x:c r="T18" s="2" t="str">
        <x:f>IF(NOT(AND(ISNUMBER(B18),A18&lt;=B18)),"",SUMIFS(Daily!$S$6:$S$95,Daily!$A$6:$A$95,"&gt;="&amp;A18,Daily!$A$6:$A$95,"&lt;="&amp;B18))</x:f>
      </x:c>
      <x:c r="U18" s="2" t="str">
        <x:f>IF(NOT(AND(ISNUMBER(B18),A18&lt;=B18)),"",SUMIFS(Daily!$T$6:$T$95,Daily!$A$6:$A$95,"&gt;="&amp;A18,Daily!$A$6:$A$95,"&lt;="&amp;B18))</x:f>
      </x:c>
      <x:c r="V18" s="2" t="str">
        <x:f>IF(NOT(AND(ISNUMBER(B18),A18&lt;=B18)),"Future",IF(COUNTIFS(Daily!$A$6:$A$95,"&gt;="&amp;A18,Daily!$A$6:$A$95,"&lt;="&amp;B18,Daily!$U$6:$U$95,"Reported")=B18-A18+1,"Reported","Missing ad input"))</x:f>
        <x:v>Future</x:v>
      </x:c>
    </x:row>
    <x:row r="19" ht="23" customHeight="1">
      <x:c r="A19" s="7" t="n">
        <x:f>MAX(Setup!$B$6,Setup!$B$6-WEEKDAY(Setup!$B$6,2)+1+91)</x:f>
        <x:v>46384</x:v>
      </x:c>
      <x:c r="B19" s="7" t="str">
        <x:f>IF(A19&gt;MIN(Setup!$B$7,Setup!$B$8),"",MIN(Setup!$B$8,Setup!$B$7,A19+7-WEEKDAY(A19,2)))</x:f>
      </x:c>
      <x:c r="C19" s="19" t="str">
        <x:f>IF(NOT(AND(ISNUMBER(B19),A19&lt;=B19)),"",IF(COUNTIFS(Daily!$A$6:$A$95,"&gt;="&amp;A19,Daily!$A$6:$A$95,"&lt;="&amp;B19,Daily!$U$6:$U$95,"Reported")&lt;B19-A19+1,"n.a.",SUMIFS(Daily!$B$6:$B$95,Daily!$A$6:$A$95,"&gt;="&amp;A19,Daily!$A$6:$A$95,"&lt;="&amp;B19)))</x:f>
      </x:c>
      <x:c r="D19" s="2" t="str">
        <x:f>IF(NOT(AND(ISNUMBER(B19),A19&lt;=B19)),"",IF(COUNTIFS(Daily!$A$6:$A$95,"&gt;="&amp;A19,Daily!$A$6:$A$95,"&lt;="&amp;B19,Daily!$U$6:$U$95,"Reported")&lt;B19-A19+1,"n.a.",SUMIFS(Daily!$C$6:$C$95,Daily!$A$6:$A$95,"&gt;="&amp;A19,Daily!$A$6:$A$95,"&lt;="&amp;B19)))</x:f>
      </x:c>
      <x:c r="E19" s="2" t="str">
        <x:f>IF(NOT(AND(ISNUMBER(B19),A19&lt;=B19)),"",IF(COUNTIFS(Daily!$A$6:$A$95,"&gt;="&amp;A19,Daily!$A$6:$A$95,"&lt;="&amp;B19,Daily!$U$6:$U$95,"Reported")&lt;B19-A19+1,"n.a.",SUMIFS(Daily!$D$6:$D$95,Daily!$A$6:$A$95,"&gt;="&amp;A19,Daily!$A$6:$A$95,"&lt;="&amp;B19)))</x:f>
      </x:c>
      <x:c r="F19" s="2" t="str">
        <x:f>IF(OR(NOT(AND(ISNUMBER(B19),A19&lt;=B19)),COUNTA(Leads!$A$6:$A$505)=0),"",SUMIFS(Daily!$E$6:$E$95,Daily!$A$6:$A$95,"&gt;="&amp;A19,Daily!$A$6:$A$95,"&lt;="&amp;B19))</x:f>
      </x:c>
      <x:c r="G19" s="2" t="str">
        <x:f>IF(OR(NOT(AND(ISNUMBER(B19),A19&lt;=B19)),COUNTA(Leads!$A$6:$A$505)=0),"",SUMIFS(Daily!$F$6:$F$95,Daily!$A$6:$A$95,"&gt;="&amp;A19,Daily!$A$6:$A$95,"&lt;="&amp;B19))</x:f>
      </x:c>
      <x:c r="H19" s="2" t="str">
        <x:f>IF(OR(NOT(AND(ISNUMBER(B19),A19&lt;=B19)),COUNTA(Leads!$A$6:$A$505)=0),"",SUMIFS(Daily!$G$6:$G$95,Daily!$A$6:$A$95,"&gt;="&amp;A19,Daily!$A$6:$A$95,"&lt;="&amp;B19))</x:f>
      </x:c>
      <x:c r="I19" s="2" t="str">
        <x:f>IF(OR(NOT(AND(ISNUMBER(B19),A19&lt;=B19)),COUNTA(Leads!$A$6:$A$505)=0),"",SUMIFS(Daily!$H$6:$H$95,Daily!$A$6:$A$95,"&gt;="&amp;A19,Daily!$A$6:$A$95,"&lt;="&amp;B19))</x:f>
      </x:c>
      <x:c r="J19" s="2" t="str">
        <x:f>IF(OR(NOT(AND(ISNUMBER(B19),A19&lt;=B19)),COUNTA(Leads!$A$6:$A$505)=0),"",SUMIFS(Daily!$I$6:$I$95,Daily!$A$6:$A$95,"&gt;="&amp;A19,Daily!$A$6:$A$95,"&lt;="&amp;B19))</x:f>
      </x:c>
      <x:c r="K19" s="19" t="str">
        <x:f>IF(NOT(AND(ISNUMBER(B19),A19&lt;=B19)),"",IF(COUNTIFS(Leads!$I$6:$I$505,"&gt;="&amp;A19,Leads!$I$6:$I$505,"&lt;="&amp;B19,Leads!$B$6:$B$505,"&gt;="&amp;Setup!$B$6,Leads!$B$6:$B$505,"&lt;="&amp;Setup!$B$8)=0,"",IF(SUMIFS(Leads!$N$6:$N$505,Leads!$I$6:$I$505,"&gt;="&amp;A19,Leads!$I$6:$I$505,"&lt;="&amp;B19)&gt;0,"n.a.",SUMIFS(Daily!$J$6:$J$95,Daily!$A$6:$A$95,"&gt;="&amp;A19,Daily!$A$6:$A$95,"&lt;="&amp;B19))))</x:f>
      </x:c>
      <x:c r="L19" s="19" t="str">
        <x:f>IF(OR(COUNT(C19:D19)&lt;2,D19=0),"n.a.",C19/D19*1000)</x:f>
        <x:v>n.a.</x:v>
      </x:c>
      <x:c r="M19" s="20" t="str">
        <x:f>IF(OR(NOT(ISNUMBER(E19)),NOT(ISNUMBER(D19)),D19=0),"n.a.",E19/D19)</x:f>
        <x:v>n.a.</x:v>
      </x:c>
      <x:c r="N19" s="19" t="str">
        <x:f>IF(OR(NOT(ISNUMBER(C19)),NOT(ISNUMBER(E19)),E19=0),"n.a.",C19/E19)</x:f>
        <x:v>n.a.</x:v>
      </x:c>
      <x:c r="O19" s="19" t="str">
        <x:f>IF(OR(NOT(ISNUMBER(C19)),NOT(ISNUMBER(F19)),F19=0),"n.a.",C19/F19)</x:f>
        <x:v>n.a.</x:v>
      </x:c>
      <x:c r="P19" s="2" t="str">
        <x:f>IF(OR(NOT(AND(ISNUMBER(B19),A19&lt;=B19)),COUNTA(Appointments!$A$6:$A$605)=0),"",SUMIFS(Daily!$O$6:$O$95,Daily!$A$6:$A$95,"&gt;="&amp;A19,Daily!$A$6:$A$95,"&lt;="&amp;B19))</x:f>
      </x:c>
      <x:c r="Q19" s="2" t="str">
        <x:f>IF(OR(NOT(AND(ISNUMBER(B19),A19&lt;=B19)),COUNTA(Appointments!$A$6:$A$605)=0),"",SUMIFS(Daily!$P$6:$P$95,Daily!$A$6:$A$95,"&gt;="&amp;A19,Daily!$A$6:$A$95,"&lt;="&amp;B19))</x:f>
      </x:c>
      <x:c r="R19" s="20" t="str">
        <x:f>IF(OR(COUNT(P19:Q19)&lt;2,SUM(P19:Q19)=0),"n.a.",P19/SUM(P19:Q19))</x:f>
        <x:v>n.a.</x:v>
      </x:c>
      <x:c r="S19" s="2" t="str">
        <x:f>IF(NOT(AND(ISNUMBER(B19),A19&lt;=B19)),"",SUMIFS(Daily!$R$6:$R$95,Daily!$A$6:$A$95,"&gt;="&amp;A19,Daily!$A$6:$A$95,"&lt;="&amp;B19))</x:f>
      </x:c>
      <x:c r="T19" s="2" t="str">
        <x:f>IF(NOT(AND(ISNUMBER(B19),A19&lt;=B19)),"",SUMIFS(Daily!$S$6:$S$95,Daily!$A$6:$A$95,"&gt;="&amp;A19,Daily!$A$6:$A$95,"&lt;="&amp;B19))</x:f>
      </x:c>
      <x:c r="U19" s="2" t="str">
        <x:f>IF(NOT(AND(ISNUMBER(B19),A19&lt;=B19)),"",SUMIFS(Daily!$T$6:$T$95,Daily!$A$6:$A$95,"&gt;="&amp;A19,Daily!$A$6:$A$95,"&lt;="&amp;B19))</x:f>
      </x:c>
      <x:c r="V19" s="2" t="str">
        <x:f>IF(NOT(AND(ISNUMBER(B19),A19&lt;=B19)),"Future",IF(COUNTIFS(Daily!$A$6:$A$95,"&gt;="&amp;A19,Daily!$A$6:$A$95,"&lt;="&amp;B19,Daily!$U$6:$U$95,"Reported")=B19-A19+1,"Reported","Missing ad input"))</x:f>
        <x:v>Future</x:v>
      </x:c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</x:row>
  </x:sheetData>
  <x:conditionalFormatting sqref="V6:V19">
    <x:cfRule type="expression" dxfId="4" priority="1">
      <x:formula>V6="Missing ad input"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F511F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26" hidden="0" customWidth="1"/>
    <x:col min="22" max="22" width="35" hidden="0" customWidth="1"/>
    <x:col min="23" max="23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23" customHeight="1">
      <x:c r="A2" s="3" t="str">
        <x:v>Daily Campaign Activity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15"/>
    </x:row>
    <x:row r="4" ht="23" customHeight="1">
      <x:c r="A4" s="9" t="str">
        <x:v>Yellow = verified ad export input. Stage counts are recorded events; use Summary for cohort conversion rates.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50" customHeight="1">
      <x:c r="A5" s="13" t="str">
        <x:v>Date</x:v>
      </x:c>
      <x:c r="B5" s="13" t="str">
        <x:v>Ad spend USD</x:v>
      </x:c>
      <x:c r="C5" s="13" t="str">
        <x:v>Impressions</x:v>
      </x:c>
      <x:c r="D5" s="13" t="str">
        <x:v>Link clicks</x:v>
      </x:c>
      <x:c r="E5" s="13" t="str">
        <x:v>Raw leads</x:v>
      </x:c>
      <x:c r="F5" s="13" t="str">
        <x:v>Qualified events</x:v>
      </x:c>
      <x:c r="G5" s="13" t="str">
        <x:v>First booked events</x:v>
      </x:c>
      <x:c r="H5" s="13" t="str">
        <x:v>First held events</x:v>
      </x:c>
      <x:c r="I5" s="13" t="str">
        <x:v>Listings won events</x:v>
      </x:c>
      <x:c r="J5" s="13" t="str">
        <x:v>Known closed GCI</x:v>
      </x:c>
      <x:c r="K5" s="13" t="str">
        <x:v>CPM</x:v>
      </x:c>
      <x:c r="L5" s="13" t="str">
        <x:v>Link CTR</x:v>
      </x:c>
      <x:c r="M5" s="13" t="str">
        <x:v>CPC</x:v>
      </x:c>
      <x:c r="N5" s="13" t="str">
        <x:v>Activity CPL</x:v>
      </x:c>
      <x:c r="O5" s="13" t="str">
        <x:v>Held attempts</x:v>
      </x:c>
      <x:c r="P5" s="13" t="str">
        <x:v>No-show attempts</x:v>
      </x:c>
      <x:c r="Q5" s="13" t="str">
        <x:v>Attempt show rate</x:v>
      </x:c>
      <x:c r="R5" s="13" t="str">
        <x:v>Pending due attempts</x:v>
      </x:c>
      <x:c r="S5" s="13" t="str">
        <x:v>Cancelled attempts</x:v>
      </x:c>
      <x:c r="T5" s="13" t="str">
        <x:v>Rescheduled attempts</x:v>
      </x:c>
      <x:c r="U5" s="13" t="str">
        <x:v>Ad coverage</x:v>
      </x:c>
      <x:c r="V5" s="13" t="str">
        <x:v>Data note</x:v>
      </x:c>
      <x:c r="W5" s="18" t="str">
        <x:v>Spend entered</x:v>
      </x:c>
    </x:row>
    <x:row r="6" ht="23" customHeight="1">
      <x:c r="A6" s="7" t="n">
        <x:f>Setup!$B$6+0</x:f>
        <x:v>46296</x:v>
      </x:c>
      <x:c r="B6" s="14"/>
      <x:c r="C6" s="5"/>
      <x:c r="D6" s="5"/>
      <x:c r="E6" s="2" t="str">
        <x:f>IF(OR(NOT(A6&lt;=MIN(Setup!$B$7,Setup!$B$8)),COUNTA(Leads!$A$6:$A$505)=0),"",COUNTIFS(Leads!$B$6:$B$505,"&gt;="&amp;A6,Leads!$B$6:$B$505,"&lt;="&amp;A6,Leads!$B$6:$B$505,"&gt;="&amp;Setup!$B$6,Leads!$B$6:$B$505,"&lt;="&amp;Setup!$B$8))</x:f>
      </x:c>
      <x:c r="F6" s="2" t="str">
        <x:f>IF(OR(NOT(A6&lt;=MIN(Setup!$B$7,Setup!$B$8)),COUNTA(Leads!$A$6:$A$505)=0),"",COUNTIFS(Leads!$E$6:$E$505,"&gt;="&amp;A6,Leads!$E$6:$E$505,"&lt;="&amp;A6,Leads!$B$6:$B$505,"&gt;="&amp;Setup!$B$6,Leads!$B$6:$B$505,"&lt;="&amp;Setup!$B$8))</x:f>
      </x:c>
      <x:c r="G6" s="2" t="str">
        <x:f>IF(OR(NOT(A6&lt;=MIN(Setup!$B$7,Setup!$B$8)),COUNTA(Leads!$A$6:$A$505)=0),"",COUNTIFS(Leads!$F$6:$F$505,"&gt;="&amp;A6,Leads!$F$6:$F$505,"&lt;="&amp;A6,Leads!$B$6:$B$505,"&gt;="&amp;Setup!$B$6,Leads!$B$6:$B$505,"&lt;="&amp;Setup!$B$8))</x:f>
      </x:c>
      <x:c r="H6" s="2" t="str">
        <x:f>IF(OR(NOT(A6&lt;=MIN(Setup!$B$7,Setup!$B$8)),COUNTA(Leads!$A$6:$A$505)=0),"",COUNTIFS(Leads!$G$6:$G$505,"&gt;="&amp;A6,Leads!$G$6:$G$505,"&lt;="&amp;A6,Leads!$B$6:$B$505,"&gt;="&amp;Setup!$B$6,Leads!$B$6:$B$505,"&lt;="&amp;Setup!$B$8))</x:f>
      </x:c>
      <x:c r="I6" s="2" t="str">
        <x:f>IF(OR(NOT(A6&lt;=MIN(Setup!$B$7,Setup!$B$8)),COUNTA(Leads!$A$6:$A$505)=0),"",COUNTIFS(Leads!$H$6:$H$505,"&gt;="&amp;A6,Leads!$H$6:$H$505,"&lt;="&amp;A6,Leads!$B$6:$B$505,"&gt;="&amp;Setup!$B$6,Leads!$B$6:$B$505,"&lt;="&amp;Setup!$B$8))</x:f>
      </x:c>
      <x:c r="J6" s="19" t="str">
        <x:f>IF(NOT(A6&lt;=MIN(Setup!$B$7,Setup!$B$8)),"",IF(COUNTIFS(Leads!$I$6:$I$505,A6,Leads!$B$6:$B$505,"&gt;="&amp;Setup!$B$6,Leads!$B$6:$B$505,"&lt;="&amp;Setup!$B$8)=0,"",IF(SUMIFS(Leads!$N$6:$N$505,Leads!$I$6:$I$505,A6)&gt;0,"n.a.",SUMIFS(Leads!$J$6:$J$505,Leads!$I$6:$I$505,A6))))</x:f>
      </x:c>
      <x:c r="K6" s="19" t="str">
        <x:f>IF(OR(COUNT(B6:C6)&lt;2,C6=0),"n.a.",B6/C6*1000)</x:f>
        <x:v>n.a.</x:v>
      </x:c>
      <x:c r="L6" s="20" t="str">
        <x:f>IF(OR(NOT(ISNUMBER(D6)),NOT(ISNUMBER(C6)),C6=0),"n.a.",D6/C6)</x:f>
        <x:v>n.a.</x:v>
      </x:c>
      <x:c r="M6" s="19" t="str">
        <x:f>IF(OR(NOT(ISNUMBER(B6)),NOT(ISNUMBER(D6)),D6=0),"n.a.",B6/D6)</x:f>
        <x:v>n.a.</x:v>
      </x:c>
      <x:c r="N6" s="19" t="str">
        <x:f>IF(OR(NOT(ISNUMBER(B6)),NOT(ISNUMBER(E6)),E6=0),"n.a.",B6/E6)</x:f>
        <x:v>n.a.</x:v>
      </x:c>
      <x:c r="O6" s="2" t="str">
        <x:f>IF(OR(NOT(A6&lt;=MIN(Setup!$B$7,Setup!$B$8)),COUNTA(Appointments!$A$6:$A$605)=0),"",COUNTIFS(Appointments!$C$6:$C$605,"&gt;="&amp;A6,Appointments!$C$6:$C$605,"&lt;="&amp;A6,Appointments!$D$6:$D$605,"Held",Appointments!$E$6:$E$605,"&gt;0",Appointments!$E$6:$E$605,"&lt;="&amp;Setup!$B$7))</x:f>
      </x:c>
      <x:c r="P6" s="2" t="str">
        <x:f>IF(OR(NOT(A6&lt;=MIN(Setup!$B$7,Setup!$B$8)),COUNTA(Appointments!$A$6:$A$605)=0),"",COUNTIFS(Appointments!$C$6:$C$605,"&gt;="&amp;A6,Appointments!$C$6:$C$605,"&lt;="&amp;A6,Appointments!$D$6:$D$605,"No-show",Appointments!$E$6:$E$605,"&gt;0",Appointments!$E$6:$E$605,"&lt;="&amp;Setup!$B$7))</x:f>
      </x:c>
      <x:c r="Q6" s="20" t="str">
        <x:f>IF(OR(COUNT(O6:P6)&lt;2,SUM(O6:P6)=0),"n.a.",O6/SUM(O6:P6))</x:f>
        <x:v>n.a.</x:v>
      </x:c>
      <x:c r="R6" s="2" t="n">
        <x:f>IF(NOT(A6&lt;=MIN(Setup!$B$7,Setup!$B$8)),"",COUNTIFS(Appointments!$C$6:$C$605,A6,Appointments!$D$6:$D$605,"Pending"))</x:f>
        <x:v>0</x:v>
      </x:c>
      <x:c r="S6" s="2" t="n">
        <x:f>IF(NOT(A6&lt;=MIN(Setup!$B$7,Setup!$B$8)),"",COUNTIFS(Appointments!$C$6:$C$605,"&gt;="&amp;A6,Appointments!$C$6:$C$605,"&lt;="&amp;A6,Appointments!$D$6:$D$605,"Cancelled",Appointments!$E$6:$E$605,"&gt;0",Appointments!$E$6:$E$605,"&lt;="&amp;Setup!$B$7))</x:f>
        <x:v>0</x:v>
      </x:c>
      <x:c r="T6" s="2" t="n">
        <x:f>IF(NOT(A6&lt;=MIN(Setup!$B$7,Setup!$B$8)),"",COUNTIFS(Appointments!$C$6:$C$605,"&gt;="&amp;A6,Appointments!$C$6:$C$605,"&lt;="&amp;A6,Appointments!$D$6:$D$605,"Rescheduled",Appointments!$E$6:$E$605,"&gt;0",Appointments!$E$6:$E$605,"&lt;="&amp;Setup!$B$7))</x:f>
        <x:v>0</x:v>
      </x:c>
      <x:c r="U6" s="2" t="str">
        <x:f>IF(NOT(A6&lt;=MIN(Setup!$B$7,Setup!$B$8)),"Future",IF(COUNT(B6:D6)=3,"Reported","Missing ad input"))</x:f>
        <x:v>Missing ad input</x:v>
      </x:c>
      <x:c r="V6" s="2"/>
      <x:c r="W6" t="n">
        <x:f>IF(ISNUMBER(B6),1,0)</x:f>
        <x:v>0</x:v>
      </x:c>
    </x:row>
    <x:row r="7" ht="23" customHeight="1">
      <x:c r="A7" s="7" t="n">
        <x:f>Setup!$B$6+1</x:f>
        <x:v>46297</x:v>
      </x:c>
      <x:c r="B7" s="14"/>
      <x:c r="C7" s="5"/>
      <x:c r="D7" s="5"/>
      <x:c r="E7" s="2" t="str">
        <x:f>IF(OR(NOT(A7&lt;=MIN(Setup!$B$7,Setup!$B$8)),COUNTA(Leads!$A$6:$A$505)=0),"",COUNTIFS(Leads!$B$6:$B$505,"&gt;="&amp;A7,Leads!$B$6:$B$505,"&lt;="&amp;A7,Leads!$B$6:$B$505,"&gt;="&amp;Setup!$B$6,Leads!$B$6:$B$505,"&lt;="&amp;Setup!$B$8))</x:f>
      </x:c>
      <x:c r="F7" s="2" t="str">
        <x:f>IF(OR(NOT(A7&lt;=MIN(Setup!$B$7,Setup!$B$8)),COUNTA(Leads!$A$6:$A$505)=0),"",COUNTIFS(Leads!$E$6:$E$505,"&gt;="&amp;A7,Leads!$E$6:$E$505,"&lt;="&amp;A7,Leads!$B$6:$B$505,"&gt;="&amp;Setup!$B$6,Leads!$B$6:$B$505,"&lt;="&amp;Setup!$B$8))</x:f>
      </x:c>
      <x:c r="G7" s="2" t="str">
        <x:f>IF(OR(NOT(A7&lt;=MIN(Setup!$B$7,Setup!$B$8)),COUNTA(Leads!$A$6:$A$505)=0),"",COUNTIFS(Leads!$F$6:$F$505,"&gt;="&amp;A7,Leads!$F$6:$F$505,"&lt;="&amp;A7,Leads!$B$6:$B$505,"&gt;="&amp;Setup!$B$6,Leads!$B$6:$B$505,"&lt;="&amp;Setup!$B$8))</x:f>
      </x:c>
      <x:c r="H7" s="2" t="str">
        <x:f>IF(OR(NOT(A7&lt;=MIN(Setup!$B$7,Setup!$B$8)),COUNTA(Leads!$A$6:$A$505)=0),"",COUNTIFS(Leads!$G$6:$G$505,"&gt;="&amp;A7,Leads!$G$6:$G$505,"&lt;="&amp;A7,Leads!$B$6:$B$505,"&gt;="&amp;Setup!$B$6,Leads!$B$6:$B$505,"&lt;="&amp;Setup!$B$8))</x:f>
      </x:c>
      <x:c r="I7" s="2" t="str">
        <x:f>IF(OR(NOT(A7&lt;=MIN(Setup!$B$7,Setup!$B$8)),COUNTA(Leads!$A$6:$A$505)=0),"",COUNTIFS(Leads!$H$6:$H$505,"&gt;="&amp;A7,Leads!$H$6:$H$505,"&lt;="&amp;A7,Leads!$B$6:$B$505,"&gt;="&amp;Setup!$B$6,Leads!$B$6:$B$505,"&lt;="&amp;Setup!$B$8))</x:f>
      </x:c>
      <x:c r="J7" s="19" t="str">
        <x:f>IF(NOT(A7&lt;=MIN(Setup!$B$7,Setup!$B$8)),"",IF(COUNTIFS(Leads!$I$6:$I$505,A7,Leads!$B$6:$B$505,"&gt;="&amp;Setup!$B$6,Leads!$B$6:$B$505,"&lt;="&amp;Setup!$B$8)=0,"",IF(SUMIFS(Leads!$N$6:$N$505,Leads!$I$6:$I$505,A7)&gt;0,"n.a.",SUMIFS(Leads!$J$6:$J$505,Leads!$I$6:$I$505,A7))))</x:f>
      </x:c>
      <x:c r="K7" s="19" t="str">
        <x:f>IF(OR(COUNT(B7:C7)&lt;2,C7=0),"n.a.",B7/C7*1000)</x:f>
        <x:v>n.a.</x:v>
      </x:c>
      <x:c r="L7" s="20" t="str">
        <x:f>IF(OR(NOT(ISNUMBER(D7)),NOT(ISNUMBER(C7)),C7=0),"n.a.",D7/C7)</x:f>
        <x:v>n.a.</x:v>
      </x:c>
      <x:c r="M7" s="19" t="str">
        <x:f>IF(OR(NOT(ISNUMBER(B7)),NOT(ISNUMBER(D7)),D7=0),"n.a.",B7/D7)</x:f>
        <x:v>n.a.</x:v>
      </x:c>
      <x:c r="N7" s="19" t="str">
        <x:f>IF(OR(NOT(ISNUMBER(B7)),NOT(ISNUMBER(E7)),E7=0),"n.a.",B7/E7)</x:f>
        <x:v>n.a.</x:v>
      </x:c>
      <x:c r="O7" s="2" t="str">
        <x:f>IF(OR(NOT(A7&lt;=MIN(Setup!$B$7,Setup!$B$8)),COUNTA(Appointments!$A$6:$A$605)=0),"",COUNTIFS(Appointments!$C$6:$C$605,"&gt;="&amp;A7,Appointments!$C$6:$C$605,"&lt;="&amp;A7,Appointments!$D$6:$D$605,"Held",Appointments!$E$6:$E$605,"&gt;0",Appointments!$E$6:$E$605,"&lt;="&amp;Setup!$B$7))</x:f>
      </x:c>
      <x:c r="P7" s="2" t="str">
        <x:f>IF(OR(NOT(A7&lt;=MIN(Setup!$B$7,Setup!$B$8)),COUNTA(Appointments!$A$6:$A$605)=0),"",COUNTIFS(Appointments!$C$6:$C$605,"&gt;="&amp;A7,Appointments!$C$6:$C$605,"&lt;="&amp;A7,Appointments!$D$6:$D$605,"No-show",Appointments!$E$6:$E$605,"&gt;0",Appointments!$E$6:$E$605,"&lt;="&amp;Setup!$B$7))</x:f>
      </x:c>
      <x:c r="Q7" s="20" t="str">
        <x:f>IF(OR(COUNT(O7:P7)&lt;2,SUM(O7:P7)=0),"n.a.",O7/SUM(O7:P7))</x:f>
        <x:v>n.a.</x:v>
      </x:c>
      <x:c r="R7" s="2" t="str">
        <x:f>IF(NOT(A7&lt;=MIN(Setup!$B$7,Setup!$B$8)),"",COUNTIFS(Appointments!$C$6:$C$605,A7,Appointments!$D$6:$D$605,"Pending"))</x:f>
      </x:c>
      <x:c r="S7" s="2" t="str">
        <x:f>IF(NOT(A7&lt;=MIN(Setup!$B$7,Setup!$B$8)),"",COUNTIFS(Appointments!$C$6:$C$605,"&gt;="&amp;A7,Appointments!$C$6:$C$605,"&lt;="&amp;A7,Appointments!$D$6:$D$605,"Cancelled",Appointments!$E$6:$E$605,"&gt;0",Appointments!$E$6:$E$605,"&lt;="&amp;Setup!$B$7))</x:f>
      </x:c>
      <x:c r="T7" s="2" t="str">
        <x:f>IF(NOT(A7&lt;=MIN(Setup!$B$7,Setup!$B$8)),"",COUNTIFS(Appointments!$C$6:$C$605,"&gt;="&amp;A7,Appointments!$C$6:$C$605,"&lt;="&amp;A7,Appointments!$D$6:$D$605,"Rescheduled",Appointments!$E$6:$E$605,"&gt;0",Appointments!$E$6:$E$605,"&lt;="&amp;Setup!$B$7))</x:f>
      </x:c>
      <x:c r="U7" s="2" t="str">
        <x:f>IF(NOT(A7&lt;=MIN(Setup!$B$7,Setup!$B$8)),"Future",IF(COUNT(B7:D7)=3,"Reported","Missing ad input"))</x:f>
        <x:v>Future</x:v>
      </x:c>
      <x:c r="V7" s="2"/>
      <x:c r="W7" t="n">
        <x:f>IF(ISNUMBER(B7),1,0)</x:f>
        <x:v>0</x:v>
      </x:c>
    </x:row>
    <x:row r="8" ht="23" customHeight="1">
      <x:c r="A8" s="7" t="n">
        <x:f>Setup!$B$6+2</x:f>
        <x:v>46298</x:v>
      </x:c>
      <x:c r="B8" s="14"/>
      <x:c r="C8" s="5"/>
      <x:c r="D8" s="5"/>
      <x:c r="E8" s="2" t="str">
        <x:f>IF(OR(NOT(A8&lt;=MIN(Setup!$B$7,Setup!$B$8)),COUNTA(Leads!$A$6:$A$505)=0),"",COUNTIFS(Leads!$B$6:$B$505,"&gt;="&amp;A8,Leads!$B$6:$B$505,"&lt;="&amp;A8,Leads!$B$6:$B$505,"&gt;="&amp;Setup!$B$6,Leads!$B$6:$B$505,"&lt;="&amp;Setup!$B$8))</x:f>
      </x:c>
      <x:c r="F8" s="2" t="str">
        <x:f>IF(OR(NOT(A8&lt;=MIN(Setup!$B$7,Setup!$B$8)),COUNTA(Leads!$A$6:$A$505)=0),"",COUNTIFS(Leads!$E$6:$E$505,"&gt;="&amp;A8,Leads!$E$6:$E$505,"&lt;="&amp;A8,Leads!$B$6:$B$505,"&gt;="&amp;Setup!$B$6,Leads!$B$6:$B$505,"&lt;="&amp;Setup!$B$8))</x:f>
      </x:c>
      <x:c r="G8" s="2" t="str">
        <x:f>IF(OR(NOT(A8&lt;=MIN(Setup!$B$7,Setup!$B$8)),COUNTA(Leads!$A$6:$A$505)=0),"",COUNTIFS(Leads!$F$6:$F$505,"&gt;="&amp;A8,Leads!$F$6:$F$505,"&lt;="&amp;A8,Leads!$B$6:$B$505,"&gt;="&amp;Setup!$B$6,Leads!$B$6:$B$505,"&lt;="&amp;Setup!$B$8))</x:f>
      </x:c>
      <x:c r="H8" s="2" t="str">
        <x:f>IF(OR(NOT(A8&lt;=MIN(Setup!$B$7,Setup!$B$8)),COUNTA(Leads!$A$6:$A$505)=0),"",COUNTIFS(Leads!$G$6:$G$505,"&gt;="&amp;A8,Leads!$G$6:$G$505,"&lt;="&amp;A8,Leads!$B$6:$B$505,"&gt;="&amp;Setup!$B$6,Leads!$B$6:$B$505,"&lt;="&amp;Setup!$B$8))</x:f>
      </x:c>
      <x:c r="I8" s="2" t="str">
        <x:f>IF(OR(NOT(A8&lt;=MIN(Setup!$B$7,Setup!$B$8)),COUNTA(Leads!$A$6:$A$505)=0),"",COUNTIFS(Leads!$H$6:$H$505,"&gt;="&amp;A8,Leads!$H$6:$H$505,"&lt;="&amp;A8,Leads!$B$6:$B$505,"&gt;="&amp;Setup!$B$6,Leads!$B$6:$B$505,"&lt;="&amp;Setup!$B$8))</x:f>
      </x:c>
      <x:c r="J8" s="19" t="str">
        <x:f>IF(NOT(A8&lt;=MIN(Setup!$B$7,Setup!$B$8)),"",IF(COUNTIFS(Leads!$I$6:$I$505,A8,Leads!$B$6:$B$505,"&gt;="&amp;Setup!$B$6,Leads!$B$6:$B$505,"&lt;="&amp;Setup!$B$8)=0,"",IF(SUMIFS(Leads!$N$6:$N$505,Leads!$I$6:$I$505,A8)&gt;0,"n.a.",SUMIFS(Leads!$J$6:$J$505,Leads!$I$6:$I$505,A8))))</x:f>
      </x:c>
      <x:c r="K8" s="19" t="str">
        <x:f>IF(OR(COUNT(B8:C8)&lt;2,C8=0),"n.a.",B8/C8*1000)</x:f>
        <x:v>n.a.</x:v>
      </x:c>
      <x:c r="L8" s="20" t="str">
        <x:f>IF(OR(NOT(ISNUMBER(D8)),NOT(ISNUMBER(C8)),C8=0),"n.a.",D8/C8)</x:f>
        <x:v>n.a.</x:v>
      </x:c>
      <x:c r="M8" s="19" t="str">
        <x:f>IF(OR(NOT(ISNUMBER(B8)),NOT(ISNUMBER(D8)),D8=0),"n.a.",B8/D8)</x:f>
        <x:v>n.a.</x:v>
      </x:c>
      <x:c r="N8" s="19" t="str">
        <x:f>IF(OR(NOT(ISNUMBER(B8)),NOT(ISNUMBER(E8)),E8=0),"n.a.",B8/E8)</x:f>
        <x:v>n.a.</x:v>
      </x:c>
      <x:c r="O8" s="2" t="str">
        <x:f>IF(OR(NOT(A8&lt;=MIN(Setup!$B$7,Setup!$B$8)),COUNTA(Appointments!$A$6:$A$605)=0),"",COUNTIFS(Appointments!$C$6:$C$605,"&gt;="&amp;A8,Appointments!$C$6:$C$605,"&lt;="&amp;A8,Appointments!$D$6:$D$605,"Held",Appointments!$E$6:$E$605,"&gt;0",Appointments!$E$6:$E$605,"&lt;="&amp;Setup!$B$7))</x:f>
      </x:c>
      <x:c r="P8" s="2" t="str">
        <x:f>IF(OR(NOT(A8&lt;=MIN(Setup!$B$7,Setup!$B$8)),COUNTA(Appointments!$A$6:$A$605)=0),"",COUNTIFS(Appointments!$C$6:$C$605,"&gt;="&amp;A8,Appointments!$C$6:$C$605,"&lt;="&amp;A8,Appointments!$D$6:$D$605,"No-show",Appointments!$E$6:$E$605,"&gt;0",Appointments!$E$6:$E$605,"&lt;="&amp;Setup!$B$7))</x:f>
      </x:c>
      <x:c r="Q8" s="20" t="str">
        <x:f>IF(OR(COUNT(O8:P8)&lt;2,SUM(O8:P8)=0),"n.a.",O8/SUM(O8:P8))</x:f>
        <x:v>n.a.</x:v>
      </x:c>
      <x:c r="R8" s="2" t="str">
        <x:f>IF(NOT(A8&lt;=MIN(Setup!$B$7,Setup!$B$8)),"",COUNTIFS(Appointments!$C$6:$C$605,A8,Appointments!$D$6:$D$605,"Pending"))</x:f>
      </x:c>
      <x:c r="S8" s="2" t="str">
        <x:f>IF(NOT(A8&lt;=MIN(Setup!$B$7,Setup!$B$8)),"",COUNTIFS(Appointments!$C$6:$C$605,"&gt;="&amp;A8,Appointments!$C$6:$C$605,"&lt;="&amp;A8,Appointments!$D$6:$D$605,"Cancelled",Appointments!$E$6:$E$605,"&gt;0",Appointments!$E$6:$E$605,"&lt;="&amp;Setup!$B$7))</x:f>
      </x:c>
      <x:c r="T8" s="2" t="str">
        <x:f>IF(NOT(A8&lt;=MIN(Setup!$B$7,Setup!$B$8)),"",COUNTIFS(Appointments!$C$6:$C$605,"&gt;="&amp;A8,Appointments!$C$6:$C$605,"&lt;="&amp;A8,Appointments!$D$6:$D$605,"Rescheduled",Appointments!$E$6:$E$605,"&gt;0",Appointments!$E$6:$E$605,"&lt;="&amp;Setup!$B$7))</x:f>
      </x:c>
      <x:c r="U8" s="2" t="str">
        <x:f>IF(NOT(A8&lt;=MIN(Setup!$B$7,Setup!$B$8)),"Future",IF(COUNT(B8:D8)=3,"Reported","Missing ad input"))</x:f>
        <x:v>Future</x:v>
      </x:c>
      <x:c r="V8" s="2"/>
      <x:c r="W8" t="n">
        <x:f>IF(ISNUMBER(B8),1,0)</x:f>
        <x:v>0</x:v>
      </x:c>
    </x:row>
    <x:row r="9" ht="23" customHeight="1">
      <x:c r="A9" s="7" t="n">
        <x:f>Setup!$B$6+3</x:f>
        <x:v>46299</x:v>
      </x:c>
      <x:c r="B9" s="14"/>
      <x:c r="C9" s="5"/>
      <x:c r="D9" s="5"/>
      <x:c r="E9" s="2" t="str">
        <x:f>IF(OR(NOT(A9&lt;=MIN(Setup!$B$7,Setup!$B$8)),COUNTA(Leads!$A$6:$A$505)=0),"",COUNTIFS(Leads!$B$6:$B$505,"&gt;="&amp;A9,Leads!$B$6:$B$505,"&lt;="&amp;A9,Leads!$B$6:$B$505,"&gt;="&amp;Setup!$B$6,Leads!$B$6:$B$505,"&lt;="&amp;Setup!$B$8))</x:f>
      </x:c>
      <x:c r="F9" s="2" t="str">
        <x:f>IF(OR(NOT(A9&lt;=MIN(Setup!$B$7,Setup!$B$8)),COUNTA(Leads!$A$6:$A$505)=0),"",COUNTIFS(Leads!$E$6:$E$505,"&gt;="&amp;A9,Leads!$E$6:$E$505,"&lt;="&amp;A9,Leads!$B$6:$B$505,"&gt;="&amp;Setup!$B$6,Leads!$B$6:$B$505,"&lt;="&amp;Setup!$B$8))</x:f>
      </x:c>
      <x:c r="G9" s="2" t="str">
        <x:f>IF(OR(NOT(A9&lt;=MIN(Setup!$B$7,Setup!$B$8)),COUNTA(Leads!$A$6:$A$505)=0),"",COUNTIFS(Leads!$F$6:$F$505,"&gt;="&amp;A9,Leads!$F$6:$F$505,"&lt;="&amp;A9,Leads!$B$6:$B$505,"&gt;="&amp;Setup!$B$6,Leads!$B$6:$B$505,"&lt;="&amp;Setup!$B$8))</x:f>
      </x:c>
      <x:c r="H9" s="2" t="str">
        <x:f>IF(OR(NOT(A9&lt;=MIN(Setup!$B$7,Setup!$B$8)),COUNTA(Leads!$A$6:$A$505)=0),"",COUNTIFS(Leads!$G$6:$G$505,"&gt;="&amp;A9,Leads!$G$6:$G$505,"&lt;="&amp;A9,Leads!$B$6:$B$505,"&gt;="&amp;Setup!$B$6,Leads!$B$6:$B$505,"&lt;="&amp;Setup!$B$8))</x:f>
      </x:c>
      <x:c r="I9" s="2" t="str">
        <x:f>IF(OR(NOT(A9&lt;=MIN(Setup!$B$7,Setup!$B$8)),COUNTA(Leads!$A$6:$A$505)=0),"",COUNTIFS(Leads!$H$6:$H$505,"&gt;="&amp;A9,Leads!$H$6:$H$505,"&lt;="&amp;A9,Leads!$B$6:$B$505,"&gt;="&amp;Setup!$B$6,Leads!$B$6:$B$505,"&lt;="&amp;Setup!$B$8))</x:f>
      </x:c>
      <x:c r="J9" s="19" t="str">
        <x:f>IF(NOT(A9&lt;=MIN(Setup!$B$7,Setup!$B$8)),"",IF(COUNTIFS(Leads!$I$6:$I$505,A9,Leads!$B$6:$B$505,"&gt;="&amp;Setup!$B$6,Leads!$B$6:$B$505,"&lt;="&amp;Setup!$B$8)=0,"",IF(SUMIFS(Leads!$N$6:$N$505,Leads!$I$6:$I$505,A9)&gt;0,"n.a.",SUMIFS(Leads!$J$6:$J$505,Leads!$I$6:$I$505,A9))))</x:f>
      </x:c>
      <x:c r="K9" s="19" t="str">
        <x:f>IF(OR(COUNT(B9:C9)&lt;2,C9=0),"n.a.",B9/C9*1000)</x:f>
        <x:v>n.a.</x:v>
      </x:c>
      <x:c r="L9" s="20" t="str">
        <x:f>IF(OR(NOT(ISNUMBER(D9)),NOT(ISNUMBER(C9)),C9=0),"n.a.",D9/C9)</x:f>
        <x:v>n.a.</x:v>
      </x:c>
      <x:c r="M9" s="19" t="str">
        <x:f>IF(OR(NOT(ISNUMBER(B9)),NOT(ISNUMBER(D9)),D9=0),"n.a.",B9/D9)</x:f>
        <x:v>n.a.</x:v>
      </x:c>
      <x:c r="N9" s="19" t="str">
        <x:f>IF(OR(NOT(ISNUMBER(B9)),NOT(ISNUMBER(E9)),E9=0),"n.a.",B9/E9)</x:f>
        <x:v>n.a.</x:v>
      </x:c>
      <x:c r="O9" s="2" t="str">
        <x:f>IF(OR(NOT(A9&lt;=MIN(Setup!$B$7,Setup!$B$8)),COUNTA(Appointments!$A$6:$A$605)=0),"",COUNTIFS(Appointments!$C$6:$C$605,"&gt;="&amp;A9,Appointments!$C$6:$C$605,"&lt;="&amp;A9,Appointments!$D$6:$D$605,"Held",Appointments!$E$6:$E$605,"&gt;0",Appointments!$E$6:$E$605,"&lt;="&amp;Setup!$B$7))</x:f>
      </x:c>
      <x:c r="P9" s="2" t="str">
        <x:f>IF(OR(NOT(A9&lt;=MIN(Setup!$B$7,Setup!$B$8)),COUNTA(Appointments!$A$6:$A$605)=0),"",COUNTIFS(Appointments!$C$6:$C$605,"&gt;="&amp;A9,Appointments!$C$6:$C$605,"&lt;="&amp;A9,Appointments!$D$6:$D$605,"No-show",Appointments!$E$6:$E$605,"&gt;0",Appointments!$E$6:$E$605,"&lt;="&amp;Setup!$B$7))</x:f>
      </x:c>
      <x:c r="Q9" s="20" t="str">
        <x:f>IF(OR(COUNT(O9:P9)&lt;2,SUM(O9:P9)=0),"n.a.",O9/SUM(O9:P9))</x:f>
        <x:v>n.a.</x:v>
      </x:c>
      <x:c r="R9" s="2" t="str">
        <x:f>IF(NOT(A9&lt;=MIN(Setup!$B$7,Setup!$B$8)),"",COUNTIFS(Appointments!$C$6:$C$605,A9,Appointments!$D$6:$D$605,"Pending"))</x:f>
      </x:c>
      <x:c r="S9" s="2" t="str">
        <x:f>IF(NOT(A9&lt;=MIN(Setup!$B$7,Setup!$B$8)),"",COUNTIFS(Appointments!$C$6:$C$605,"&gt;="&amp;A9,Appointments!$C$6:$C$605,"&lt;="&amp;A9,Appointments!$D$6:$D$605,"Cancelled",Appointments!$E$6:$E$605,"&gt;0",Appointments!$E$6:$E$605,"&lt;="&amp;Setup!$B$7))</x:f>
      </x:c>
      <x:c r="T9" s="2" t="str">
        <x:f>IF(NOT(A9&lt;=MIN(Setup!$B$7,Setup!$B$8)),"",COUNTIFS(Appointments!$C$6:$C$605,"&gt;="&amp;A9,Appointments!$C$6:$C$605,"&lt;="&amp;A9,Appointments!$D$6:$D$605,"Rescheduled",Appointments!$E$6:$E$605,"&gt;0",Appointments!$E$6:$E$605,"&lt;="&amp;Setup!$B$7))</x:f>
      </x:c>
      <x:c r="U9" s="2" t="str">
        <x:f>IF(NOT(A9&lt;=MIN(Setup!$B$7,Setup!$B$8)),"Future",IF(COUNT(B9:D9)=3,"Reported","Missing ad input"))</x:f>
        <x:v>Future</x:v>
      </x:c>
      <x:c r="V9" s="2"/>
      <x:c r="W9" t="n">
        <x:f>IF(ISNUMBER(B9),1,0)</x:f>
        <x:v>0</x:v>
      </x:c>
    </x:row>
    <x:row r="10" ht="23" customHeight="1">
      <x:c r="A10" s="7" t="n">
        <x:f>Setup!$B$6+4</x:f>
        <x:v>46300</x:v>
      </x:c>
      <x:c r="B10" s="14"/>
      <x:c r="C10" s="5"/>
      <x:c r="D10" s="5"/>
      <x:c r="E10" s="2" t="str">
        <x:f>IF(OR(NOT(A10&lt;=MIN(Setup!$B$7,Setup!$B$8)),COUNTA(Leads!$A$6:$A$505)=0),"",COUNTIFS(Leads!$B$6:$B$505,"&gt;="&amp;A10,Leads!$B$6:$B$505,"&lt;="&amp;A10,Leads!$B$6:$B$505,"&gt;="&amp;Setup!$B$6,Leads!$B$6:$B$505,"&lt;="&amp;Setup!$B$8))</x:f>
      </x:c>
      <x:c r="F10" s="2" t="str">
        <x:f>IF(OR(NOT(A10&lt;=MIN(Setup!$B$7,Setup!$B$8)),COUNTA(Leads!$A$6:$A$505)=0),"",COUNTIFS(Leads!$E$6:$E$505,"&gt;="&amp;A10,Leads!$E$6:$E$505,"&lt;="&amp;A10,Leads!$B$6:$B$505,"&gt;="&amp;Setup!$B$6,Leads!$B$6:$B$505,"&lt;="&amp;Setup!$B$8))</x:f>
      </x:c>
      <x:c r="G10" s="2" t="str">
        <x:f>IF(OR(NOT(A10&lt;=MIN(Setup!$B$7,Setup!$B$8)),COUNTA(Leads!$A$6:$A$505)=0),"",COUNTIFS(Leads!$F$6:$F$505,"&gt;="&amp;A10,Leads!$F$6:$F$505,"&lt;="&amp;A10,Leads!$B$6:$B$505,"&gt;="&amp;Setup!$B$6,Leads!$B$6:$B$505,"&lt;="&amp;Setup!$B$8))</x:f>
      </x:c>
      <x:c r="H10" s="2" t="str">
        <x:f>IF(OR(NOT(A10&lt;=MIN(Setup!$B$7,Setup!$B$8)),COUNTA(Leads!$A$6:$A$505)=0),"",COUNTIFS(Leads!$G$6:$G$505,"&gt;="&amp;A10,Leads!$G$6:$G$505,"&lt;="&amp;A10,Leads!$B$6:$B$505,"&gt;="&amp;Setup!$B$6,Leads!$B$6:$B$505,"&lt;="&amp;Setup!$B$8))</x:f>
      </x:c>
      <x:c r="I10" s="2" t="str">
        <x:f>IF(OR(NOT(A10&lt;=MIN(Setup!$B$7,Setup!$B$8)),COUNTA(Leads!$A$6:$A$505)=0),"",COUNTIFS(Leads!$H$6:$H$505,"&gt;="&amp;A10,Leads!$H$6:$H$505,"&lt;="&amp;A10,Leads!$B$6:$B$505,"&gt;="&amp;Setup!$B$6,Leads!$B$6:$B$505,"&lt;="&amp;Setup!$B$8))</x:f>
      </x:c>
      <x:c r="J10" s="19" t="str">
        <x:f>IF(NOT(A10&lt;=MIN(Setup!$B$7,Setup!$B$8)),"",IF(COUNTIFS(Leads!$I$6:$I$505,A10,Leads!$B$6:$B$505,"&gt;="&amp;Setup!$B$6,Leads!$B$6:$B$505,"&lt;="&amp;Setup!$B$8)=0,"",IF(SUMIFS(Leads!$N$6:$N$505,Leads!$I$6:$I$505,A10)&gt;0,"n.a.",SUMIFS(Leads!$J$6:$J$505,Leads!$I$6:$I$505,A10))))</x:f>
      </x:c>
      <x:c r="K10" s="19" t="str">
        <x:f>IF(OR(COUNT(B10:C10)&lt;2,C10=0),"n.a.",B10/C10*1000)</x:f>
        <x:v>n.a.</x:v>
      </x:c>
      <x:c r="L10" s="20" t="str">
        <x:f>IF(OR(NOT(ISNUMBER(D10)),NOT(ISNUMBER(C10)),C10=0),"n.a.",D10/C10)</x:f>
        <x:v>n.a.</x:v>
      </x:c>
      <x:c r="M10" s="19" t="str">
        <x:f>IF(OR(NOT(ISNUMBER(B10)),NOT(ISNUMBER(D10)),D10=0),"n.a.",B10/D10)</x:f>
        <x:v>n.a.</x:v>
      </x:c>
      <x:c r="N10" s="19" t="str">
        <x:f>IF(OR(NOT(ISNUMBER(B10)),NOT(ISNUMBER(E10)),E10=0),"n.a.",B10/E10)</x:f>
        <x:v>n.a.</x:v>
      </x:c>
      <x:c r="O10" s="2" t="str">
        <x:f>IF(OR(NOT(A10&lt;=MIN(Setup!$B$7,Setup!$B$8)),COUNTA(Appointments!$A$6:$A$605)=0),"",COUNTIFS(Appointments!$C$6:$C$605,"&gt;="&amp;A10,Appointments!$C$6:$C$605,"&lt;="&amp;A10,Appointments!$D$6:$D$605,"Held",Appointments!$E$6:$E$605,"&gt;0",Appointments!$E$6:$E$605,"&lt;="&amp;Setup!$B$7))</x:f>
      </x:c>
      <x:c r="P10" s="2" t="str">
        <x:f>IF(OR(NOT(A10&lt;=MIN(Setup!$B$7,Setup!$B$8)),COUNTA(Appointments!$A$6:$A$605)=0),"",COUNTIFS(Appointments!$C$6:$C$605,"&gt;="&amp;A10,Appointments!$C$6:$C$605,"&lt;="&amp;A10,Appointments!$D$6:$D$605,"No-show",Appointments!$E$6:$E$605,"&gt;0",Appointments!$E$6:$E$605,"&lt;="&amp;Setup!$B$7))</x:f>
      </x:c>
      <x:c r="Q10" s="20" t="str">
        <x:f>IF(OR(COUNT(O10:P10)&lt;2,SUM(O10:P10)=0),"n.a.",O10/SUM(O10:P10))</x:f>
        <x:v>n.a.</x:v>
      </x:c>
      <x:c r="R10" s="2" t="str">
        <x:f>IF(NOT(A10&lt;=MIN(Setup!$B$7,Setup!$B$8)),"",COUNTIFS(Appointments!$C$6:$C$605,A10,Appointments!$D$6:$D$605,"Pending"))</x:f>
      </x:c>
      <x:c r="S10" s="2" t="str">
        <x:f>IF(NOT(A10&lt;=MIN(Setup!$B$7,Setup!$B$8)),"",COUNTIFS(Appointments!$C$6:$C$605,"&gt;="&amp;A10,Appointments!$C$6:$C$605,"&lt;="&amp;A10,Appointments!$D$6:$D$605,"Cancelled",Appointments!$E$6:$E$605,"&gt;0",Appointments!$E$6:$E$605,"&lt;="&amp;Setup!$B$7))</x:f>
      </x:c>
      <x:c r="T10" s="2" t="str">
        <x:f>IF(NOT(A10&lt;=MIN(Setup!$B$7,Setup!$B$8)),"",COUNTIFS(Appointments!$C$6:$C$605,"&gt;="&amp;A10,Appointments!$C$6:$C$605,"&lt;="&amp;A10,Appointments!$D$6:$D$605,"Rescheduled",Appointments!$E$6:$E$605,"&gt;0",Appointments!$E$6:$E$605,"&lt;="&amp;Setup!$B$7))</x:f>
      </x:c>
      <x:c r="U10" s="2" t="str">
        <x:f>IF(NOT(A10&lt;=MIN(Setup!$B$7,Setup!$B$8)),"Future",IF(COUNT(B10:D10)=3,"Reported","Missing ad input"))</x:f>
        <x:v>Future</x:v>
      </x:c>
      <x:c r="V10" s="2"/>
      <x:c r="W10" t="n">
        <x:f>IF(ISNUMBER(B10),1,0)</x:f>
        <x:v>0</x:v>
      </x:c>
    </x:row>
    <x:row r="11" ht="23" customHeight="1">
      <x:c r="A11" s="7" t="n">
        <x:f>Setup!$B$6+5</x:f>
        <x:v>46301</x:v>
      </x:c>
      <x:c r="B11" s="14"/>
      <x:c r="C11" s="5"/>
      <x:c r="D11" s="5"/>
      <x:c r="E11" s="2" t="str">
        <x:f>IF(OR(NOT(A11&lt;=MIN(Setup!$B$7,Setup!$B$8)),COUNTA(Leads!$A$6:$A$505)=0),"",COUNTIFS(Leads!$B$6:$B$505,"&gt;="&amp;A11,Leads!$B$6:$B$505,"&lt;="&amp;A11,Leads!$B$6:$B$505,"&gt;="&amp;Setup!$B$6,Leads!$B$6:$B$505,"&lt;="&amp;Setup!$B$8))</x:f>
      </x:c>
      <x:c r="F11" s="2" t="str">
        <x:f>IF(OR(NOT(A11&lt;=MIN(Setup!$B$7,Setup!$B$8)),COUNTA(Leads!$A$6:$A$505)=0),"",COUNTIFS(Leads!$E$6:$E$505,"&gt;="&amp;A11,Leads!$E$6:$E$505,"&lt;="&amp;A11,Leads!$B$6:$B$505,"&gt;="&amp;Setup!$B$6,Leads!$B$6:$B$505,"&lt;="&amp;Setup!$B$8))</x:f>
      </x:c>
      <x:c r="G11" s="2" t="str">
        <x:f>IF(OR(NOT(A11&lt;=MIN(Setup!$B$7,Setup!$B$8)),COUNTA(Leads!$A$6:$A$505)=0),"",COUNTIFS(Leads!$F$6:$F$505,"&gt;="&amp;A11,Leads!$F$6:$F$505,"&lt;="&amp;A11,Leads!$B$6:$B$505,"&gt;="&amp;Setup!$B$6,Leads!$B$6:$B$505,"&lt;="&amp;Setup!$B$8))</x:f>
      </x:c>
      <x:c r="H11" s="2" t="str">
        <x:f>IF(OR(NOT(A11&lt;=MIN(Setup!$B$7,Setup!$B$8)),COUNTA(Leads!$A$6:$A$505)=0),"",COUNTIFS(Leads!$G$6:$G$505,"&gt;="&amp;A11,Leads!$G$6:$G$505,"&lt;="&amp;A11,Leads!$B$6:$B$505,"&gt;="&amp;Setup!$B$6,Leads!$B$6:$B$505,"&lt;="&amp;Setup!$B$8))</x:f>
      </x:c>
      <x:c r="I11" s="2" t="str">
        <x:f>IF(OR(NOT(A11&lt;=MIN(Setup!$B$7,Setup!$B$8)),COUNTA(Leads!$A$6:$A$505)=0),"",COUNTIFS(Leads!$H$6:$H$505,"&gt;="&amp;A11,Leads!$H$6:$H$505,"&lt;="&amp;A11,Leads!$B$6:$B$505,"&gt;="&amp;Setup!$B$6,Leads!$B$6:$B$505,"&lt;="&amp;Setup!$B$8))</x:f>
      </x:c>
      <x:c r="J11" s="19" t="str">
        <x:f>IF(NOT(A11&lt;=MIN(Setup!$B$7,Setup!$B$8)),"",IF(COUNTIFS(Leads!$I$6:$I$505,A11,Leads!$B$6:$B$505,"&gt;="&amp;Setup!$B$6,Leads!$B$6:$B$505,"&lt;="&amp;Setup!$B$8)=0,"",IF(SUMIFS(Leads!$N$6:$N$505,Leads!$I$6:$I$505,A11)&gt;0,"n.a.",SUMIFS(Leads!$J$6:$J$505,Leads!$I$6:$I$505,A11))))</x:f>
      </x:c>
      <x:c r="K11" s="19" t="str">
        <x:f>IF(OR(COUNT(B11:C11)&lt;2,C11=0),"n.a.",B11/C11*1000)</x:f>
        <x:v>n.a.</x:v>
      </x:c>
      <x:c r="L11" s="20" t="str">
        <x:f>IF(OR(NOT(ISNUMBER(D11)),NOT(ISNUMBER(C11)),C11=0),"n.a.",D11/C11)</x:f>
        <x:v>n.a.</x:v>
      </x:c>
      <x:c r="M11" s="19" t="str">
        <x:f>IF(OR(NOT(ISNUMBER(B11)),NOT(ISNUMBER(D11)),D11=0),"n.a.",B11/D11)</x:f>
        <x:v>n.a.</x:v>
      </x:c>
      <x:c r="N11" s="19" t="str">
        <x:f>IF(OR(NOT(ISNUMBER(B11)),NOT(ISNUMBER(E11)),E11=0),"n.a.",B11/E11)</x:f>
        <x:v>n.a.</x:v>
      </x:c>
      <x:c r="O11" s="2" t="str">
        <x:f>IF(OR(NOT(A11&lt;=MIN(Setup!$B$7,Setup!$B$8)),COUNTA(Appointments!$A$6:$A$605)=0),"",COUNTIFS(Appointments!$C$6:$C$605,"&gt;="&amp;A11,Appointments!$C$6:$C$605,"&lt;="&amp;A11,Appointments!$D$6:$D$605,"Held",Appointments!$E$6:$E$605,"&gt;0",Appointments!$E$6:$E$605,"&lt;="&amp;Setup!$B$7))</x:f>
      </x:c>
      <x:c r="P11" s="2" t="str">
        <x:f>IF(OR(NOT(A11&lt;=MIN(Setup!$B$7,Setup!$B$8)),COUNTA(Appointments!$A$6:$A$605)=0),"",COUNTIFS(Appointments!$C$6:$C$605,"&gt;="&amp;A11,Appointments!$C$6:$C$605,"&lt;="&amp;A11,Appointments!$D$6:$D$605,"No-show",Appointments!$E$6:$E$605,"&gt;0",Appointments!$E$6:$E$605,"&lt;="&amp;Setup!$B$7))</x:f>
      </x:c>
      <x:c r="Q11" s="20" t="str">
        <x:f>IF(OR(COUNT(O11:P11)&lt;2,SUM(O11:P11)=0),"n.a.",O11/SUM(O11:P11))</x:f>
        <x:v>n.a.</x:v>
      </x:c>
      <x:c r="R11" s="2" t="str">
        <x:f>IF(NOT(A11&lt;=MIN(Setup!$B$7,Setup!$B$8)),"",COUNTIFS(Appointments!$C$6:$C$605,A11,Appointments!$D$6:$D$605,"Pending"))</x:f>
      </x:c>
      <x:c r="S11" s="2" t="str">
        <x:f>IF(NOT(A11&lt;=MIN(Setup!$B$7,Setup!$B$8)),"",COUNTIFS(Appointments!$C$6:$C$605,"&gt;="&amp;A11,Appointments!$C$6:$C$605,"&lt;="&amp;A11,Appointments!$D$6:$D$605,"Cancelled",Appointments!$E$6:$E$605,"&gt;0",Appointments!$E$6:$E$605,"&lt;="&amp;Setup!$B$7))</x:f>
      </x:c>
      <x:c r="T11" s="2" t="str">
        <x:f>IF(NOT(A11&lt;=MIN(Setup!$B$7,Setup!$B$8)),"",COUNTIFS(Appointments!$C$6:$C$605,"&gt;="&amp;A11,Appointments!$C$6:$C$605,"&lt;="&amp;A11,Appointments!$D$6:$D$605,"Rescheduled",Appointments!$E$6:$E$605,"&gt;0",Appointments!$E$6:$E$605,"&lt;="&amp;Setup!$B$7))</x:f>
      </x:c>
      <x:c r="U11" s="2" t="str">
        <x:f>IF(NOT(A11&lt;=MIN(Setup!$B$7,Setup!$B$8)),"Future",IF(COUNT(B11:D11)=3,"Reported","Missing ad input"))</x:f>
        <x:v>Future</x:v>
      </x:c>
      <x:c r="V11" s="2"/>
      <x:c r="W11" t="n">
        <x:f>IF(ISNUMBER(B11),1,0)</x:f>
        <x:v>0</x:v>
      </x:c>
    </x:row>
    <x:row r="12" ht="23" customHeight="1">
      <x:c r="A12" s="7" t="n">
        <x:f>Setup!$B$6+6</x:f>
        <x:v>46302</x:v>
      </x:c>
      <x:c r="B12" s="14"/>
      <x:c r="C12" s="5"/>
      <x:c r="D12" s="5"/>
      <x:c r="E12" s="2" t="str">
        <x:f>IF(OR(NOT(A12&lt;=MIN(Setup!$B$7,Setup!$B$8)),COUNTA(Leads!$A$6:$A$505)=0),"",COUNTIFS(Leads!$B$6:$B$505,"&gt;="&amp;A12,Leads!$B$6:$B$505,"&lt;="&amp;A12,Leads!$B$6:$B$505,"&gt;="&amp;Setup!$B$6,Leads!$B$6:$B$505,"&lt;="&amp;Setup!$B$8))</x:f>
      </x:c>
      <x:c r="F12" s="2" t="str">
        <x:f>IF(OR(NOT(A12&lt;=MIN(Setup!$B$7,Setup!$B$8)),COUNTA(Leads!$A$6:$A$505)=0),"",COUNTIFS(Leads!$E$6:$E$505,"&gt;="&amp;A12,Leads!$E$6:$E$505,"&lt;="&amp;A12,Leads!$B$6:$B$505,"&gt;="&amp;Setup!$B$6,Leads!$B$6:$B$505,"&lt;="&amp;Setup!$B$8))</x:f>
      </x:c>
      <x:c r="G12" s="2" t="str">
        <x:f>IF(OR(NOT(A12&lt;=MIN(Setup!$B$7,Setup!$B$8)),COUNTA(Leads!$A$6:$A$505)=0),"",COUNTIFS(Leads!$F$6:$F$505,"&gt;="&amp;A12,Leads!$F$6:$F$505,"&lt;="&amp;A12,Leads!$B$6:$B$505,"&gt;="&amp;Setup!$B$6,Leads!$B$6:$B$505,"&lt;="&amp;Setup!$B$8))</x:f>
      </x:c>
      <x:c r="H12" s="2" t="str">
        <x:f>IF(OR(NOT(A12&lt;=MIN(Setup!$B$7,Setup!$B$8)),COUNTA(Leads!$A$6:$A$505)=0),"",COUNTIFS(Leads!$G$6:$G$505,"&gt;="&amp;A12,Leads!$G$6:$G$505,"&lt;="&amp;A12,Leads!$B$6:$B$505,"&gt;="&amp;Setup!$B$6,Leads!$B$6:$B$505,"&lt;="&amp;Setup!$B$8))</x:f>
      </x:c>
      <x:c r="I12" s="2" t="str">
        <x:f>IF(OR(NOT(A12&lt;=MIN(Setup!$B$7,Setup!$B$8)),COUNTA(Leads!$A$6:$A$505)=0),"",COUNTIFS(Leads!$H$6:$H$505,"&gt;="&amp;A12,Leads!$H$6:$H$505,"&lt;="&amp;A12,Leads!$B$6:$B$505,"&gt;="&amp;Setup!$B$6,Leads!$B$6:$B$505,"&lt;="&amp;Setup!$B$8))</x:f>
      </x:c>
      <x:c r="J12" s="19" t="str">
        <x:f>IF(NOT(A12&lt;=MIN(Setup!$B$7,Setup!$B$8)),"",IF(COUNTIFS(Leads!$I$6:$I$505,A12,Leads!$B$6:$B$505,"&gt;="&amp;Setup!$B$6,Leads!$B$6:$B$505,"&lt;="&amp;Setup!$B$8)=0,"",IF(SUMIFS(Leads!$N$6:$N$505,Leads!$I$6:$I$505,A12)&gt;0,"n.a.",SUMIFS(Leads!$J$6:$J$505,Leads!$I$6:$I$505,A12))))</x:f>
      </x:c>
      <x:c r="K12" s="19" t="str">
        <x:f>IF(OR(COUNT(B12:C12)&lt;2,C12=0),"n.a.",B12/C12*1000)</x:f>
        <x:v>n.a.</x:v>
      </x:c>
      <x:c r="L12" s="20" t="str">
        <x:f>IF(OR(NOT(ISNUMBER(D12)),NOT(ISNUMBER(C12)),C12=0),"n.a.",D12/C12)</x:f>
        <x:v>n.a.</x:v>
      </x:c>
      <x:c r="M12" s="19" t="str">
        <x:f>IF(OR(NOT(ISNUMBER(B12)),NOT(ISNUMBER(D12)),D12=0),"n.a.",B12/D12)</x:f>
        <x:v>n.a.</x:v>
      </x:c>
      <x:c r="N12" s="19" t="str">
        <x:f>IF(OR(NOT(ISNUMBER(B12)),NOT(ISNUMBER(E12)),E12=0),"n.a.",B12/E12)</x:f>
        <x:v>n.a.</x:v>
      </x:c>
      <x:c r="O12" s="2" t="str">
        <x:f>IF(OR(NOT(A12&lt;=MIN(Setup!$B$7,Setup!$B$8)),COUNTA(Appointments!$A$6:$A$605)=0),"",COUNTIFS(Appointments!$C$6:$C$605,"&gt;="&amp;A12,Appointments!$C$6:$C$605,"&lt;="&amp;A12,Appointments!$D$6:$D$605,"Held",Appointments!$E$6:$E$605,"&gt;0",Appointments!$E$6:$E$605,"&lt;="&amp;Setup!$B$7))</x:f>
      </x:c>
      <x:c r="P12" s="2" t="str">
        <x:f>IF(OR(NOT(A12&lt;=MIN(Setup!$B$7,Setup!$B$8)),COUNTA(Appointments!$A$6:$A$605)=0),"",COUNTIFS(Appointments!$C$6:$C$605,"&gt;="&amp;A12,Appointments!$C$6:$C$605,"&lt;="&amp;A12,Appointments!$D$6:$D$605,"No-show",Appointments!$E$6:$E$605,"&gt;0",Appointments!$E$6:$E$605,"&lt;="&amp;Setup!$B$7))</x:f>
      </x:c>
      <x:c r="Q12" s="20" t="str">
        <x:f>IF(OR(COUNT(O12:P12)&lt;2,SUM(O12:P12)=0),"n.a.",O12/SUM(O12:P12))</x:f>
        <x:v>n.a.</x:v>
      </x:c>
      <x:c r="R12" s="2" t="str">
        <x:f>IF(NOT(A12&lt;=MIN(Setup!$B$7,Setup!$B$8)),"",COUNTIFS(Appointments!$C$6:$C$605,A12,Appointments!$D$6:$D$605,"Pending"))</x:f>
      </x:c>
      <x:c r="S12" s="2" t="str">
        <x:f>IF(NOT(A12&lt;=MIN(Setup!$B$7,Setup!$B$8)),"",COUNTIFS(Appointments!$C$6:$C$605,"&gt;="&amp;A12,Appointments!$C$6:$C$605,"&lt;="&amp;A12,Appointments!$D$6:$D$605,"Cancelled",Appointments!$E$6:$E$605,"&gt;0",Appointments!$E$6:$E$605,"&lt;="&amp;Setup!$B$7))</x:f>
      </x:c>
      <x:c r="T12" s="2" t="str">
        <x:f>IF(NOT(A12&lt;=MIN(Setup!$B$7,Setup!$B$8)),"",COUNTIFS(Appointments!$C$6:$C$605,"&gt;="&amp;A12,Appointments!$C$6:$C$605,"&lt;="&amp;A12,Appointments!$D$6:$D$605,"Rescheduled",Appointments!$E$6:$E$605,"&gt;0",Appointments!$E$6:$E$605,"&lt;="&amp;Setup!$B$7))</x:f>
      </x:c>
      <x:c r="U12" s="2" t="str">
        <x:f>IF(NOT(A12&lt;=MIN(Setup!$B$7,Setup!$B$8)),"Future",IF(COUNT(B12:D12)=3,"Reported","Missing ad input"))</x:f>
        <x:v>Future</x:v>
      </x:c>
      <x:c r="V12" s="2"/>
      <x:c r="W12" t="n">
        <x:f>IF(ISNUMBER(B12),1,0)</x:f>
        <x:v>0</x:v>
      </x:c>
    </x:row>
    <x:row r="13" ht="23" customHeight="1">
      <x:c r="A13" s="7" t="n">
        <x:f>Setup!$B$6+7</x:f>
        <x:v>46303</x:v>
      </x:c>
      <x:c r="B13" s="14"/>
      <x:c r="C13" s="5"/>
      <x:c r="D13" s="5"/>
      <x:c r="E13" s="2" t="str">
        <x:f>IF(OR(NOT(A13&lt;=MIN(Setup!$B$7,Setup!$B$8)),COUNTA(Leads!$A$6:$A$505)=0),"",COUNTIFS(Leads!$B$6:$B$505,"&gt;="&amp;A13,Leads!$B$6:$B$505,"&lt;="&amp;A13,Leads!$B$6:$B$505,"&gt;="&amp;Setup!$B$6,Leads!$B$6:$B$505,"&lt;="&amp;Setup!$B$8))</x:f>
      </x:c>
      <x:c r="F13" s="2" t="str">
        <x:f>IF(OR(NOT(A13&lt;=MIN(Setup!$B$7,Setup!$B$8)),COUNTA(Leads!$A$6:$A$505)=0),"",COUNTIFS(Leads!$E$6:$E$505,"&gt;="&amp;A13,Leads!$E$6:$E$505,"&lt;="&amp;A13,Leads!$B$6:$B$505,"&gt;="&amp;Setup!$B$6,Leads!$B$6:$B$505,"&lt;="&amp;Setup!$B$8))</x:f>
      </x:c>
      <x:c r="G13" s="2" t="str">
        <x:f>IF(OR(NOT(A13&lt;=MIN(Setup!$B$7,Setup!$B$8)),COUNTA(Leads!$A$6:$A$505)=0),"",COUNTIFS(Leads!$F$6:$F$505,"&gt;="&amp;A13,Leads!$F$6:$F$505,"&lt;="&amp;A13,Leads!$B$6:$B$505,"&gt;="&amp;Setup!$B$6,Leads!$B$6:$B$505,"&lt;="&amp;Setup!$B$8))</x:f>
      </x:c>
      <x:c r="H13" s="2" t="str">
        <x:f>IF(OR(NOT(A13&lt;=MIN(Setup!$B$7,Setup!$B$8)),COUNTA(Leads!$A$6:$A$505)=0),"",COUNTIFS(Leads!$G$6:$G$505,"&gt;="&amp;A13,Leads!$G$6:$G$505,"&lt;="&amp;A13,Leads!$B$6:$B$505,"&gt;="&amp;Setup!$B$6,Leads!$B$6:$B$505,"&lt;="&amp;Setup!$B$8))</x:f>
      </x:c>
      <x:c r="I13" s="2" t="str">
        <x:f>IF(OR(NOT(A13&lt;=MIN(Setup!$B$7,Setup!$B$8)),COUNTA(Leads!$A$6:$A$505)=0),"",COUNTIFS(Leads!$H$6:$H$505,"&gt;="&amp;A13,Leads!$H$6:$H$505,"&lt;="&amp;A13,Leads!$B$6:$B$505,"&gt;="&amp;Setup!$B$6,Leads!$B$6:$B$505,"&lt;="&amp;Setup!$B$8))</x:f>
      </x:c>
      <x:c r="J13" s="19" t="str">
        <x:f>IF(NOT(A13&lt;=MIN(Setup!$B$7,Setup!$B$8)),"",IF(COUNTIFS(Leads!$I$6:$I$505,A13,Leads!$B$6:$B$505,"&gt;="&amp;Setup!$B$6,Leads!$B$6:$B$505,"&lt;="&amp;Setup!$B$8)=0,"",IF(SUMIFS(Leads!$N$6:$N$505,Leads!$I$6:$I$505,A13)&gt;0,"n.a.",SUMIFS(Leads!$J$6:$J$505,Leads!$I$6:$I$505,A13))))</x:f>
      </x:c>
      <x:c r="K13" s="19" t="str">
        <x:f>IF(OR(COUNT(B13:C13)&lt;2,C13=0),"n.a.",B13/C13*1000)</x:f>
        <x:v>n.a.</x:v>
      </x:c>
      <x:c r="L13" s="20" t="str">
        <x:f>IF(OR(NOT(ISNUMBER(D13)),NOT(ISNUMBER(C13)),C13=0),"n.a.",D13/C13)</x:f>
        <x:v>n.a.</x:v>
      </x:c>
      <x:c r="M13" s="19" t="str">
        <x:f>IF(OR(NOT(ISNUMBER(B13)),NOT(ISNUMBER(D13)),D13=0),"n.a.",B13/D13)</x:f>
        <x:v>n.a.</x:v>
      </x:c>
      <x:c r="N13" s="19" t="str">
        <x:f>IF(OR(NOT(ISNUMBER(B13)),NOT(ISNUMBER(E13)),E13=0),"n.a.",B13/E13)</x:f>
        <x:v>n.a.</x:v>
      </x:c>
      <x:c r="O13" s="2" t="str">
        <x:f>IF(OR(NOT(A13&lt;=MIN(Setup!$B$7,Setup!$B$8)),COUNTA(Appointments!$A$6:$A$605)=0),"",COUNTIFS(Appointments!$C$6:$C$605,"&gt;="&amp;A13,Appointments!$C$6:$C$605,"&lt;="&amp;A13,Appointments!$D$6:$D$605,"Held",Appointments!$E$6:$E$605,"&gt;0",Appointments!$E$6:$E$605,"&lt;="&amp;Setup!$B$7))</x:f>
      </x:c>
      <x:c r="P13" s="2" t="str">
        <x:f>IF(OR(NOT(A13&lt;=MIN(Setup!$B$7,Setup!$B$8)),COUNTA(Appointments!$A$6:$A$605)=0),"",COUNTIFS(Appointments!$C$6:$C$605,"&gt;="&amp;A13,Appointments!$C$6:$C$605,"&lt;="&amp;A13,Appointments!$D$6:$D$605,"No-show",Appointments!$E$6:$E$605,"&gt;0",Appointments!$E$6:$E$605,"&lt;="&amp;Setup!$B$7))</x:f>
      </x:c>
      <x:c r="Q13" s="20" t="str">
        <x:f>IF(OR(COUNT(O13:P13)&lt;2,SUM(O13:P13)=0),"n.a.",O13/SUM(O13:P13))</x:f>
        <x:v>n.a.</x:v>
      </x:c>
      <x:c r="R13" s="2" t="str">
        <x:f>IF(NOT(A13&lt;=MIN(Setup!$B$7,Setup!$B$8)),"",COUNTIFS(Appointments!$C$6:$C$605,A13,Appointments!$D$6:$D$605,"Pending"))</x:f>
      </x:c>
      <x:c r="S13" s="2" t="str">
        <x:f>IF(NOT(A13&lt;=MIN(Setup!$B$7,Setup!$B$8)),"",COUNTIFS(Appointments!$C$6:$C$605,"&gt;="&amp;A13,Appointments!$C$6:$C$605,"&lt;="&amp;A13,Appointments!$D$6:$D$605,"Cancelled",Appointments!$E$6:$E$605,"&gt;0",Appointments!$E$6:$E$605,"&lt;="&amp;Setup!$B$7))</x:f>
      </x:c>
      <x:c r="T13" s="2" t="str">
        <x:f>IF(NOT(A13&lt;=MIN(Setup!$B$7,Setup!$B$8)),"",COUNTIFS(Appointments!$C$6:$C$605,"&gt;="&amp;A13,Appointments!$C$6:$C$605,"&lt;="&amp;A13,Appointments!$D$6:$D$605,"Rescheduled",Appointments!$E$6:$E$605,"&gt;0",Appointments!$E$6:$E$605,"&lt;="&amp;Setup!$B$7))</x:f>
      </x:c>
      <x:c r="U13" s="2" t="str">
        <x:f>IF(NOT(A13&lt;=MIN(Setup!$B$7,Setup!$B$8)),"Future",IF(COUNT(B13:D13)=3,"Reported","Missing ad input"))</x:f>
        <x:v>Future</x:v>
      </x:c>
      <x:c r="V13" s="2"/>
      <x:c r="W13" t="n">
        <x:f>IF(ISNUMBER(B13),1,0)</x:f>
        <x:v>0</x:v>
      </x:c>
    </x:row>
    <x:row r="14" ht="23" customHeight="1">
      <x:c r="A14" s="7" t="n">
        <x:f>Setup!$B$6+8</x:f>
        <x:v>46304</x:v>
      </x:c>
      <x:c r="B14" s="14"/>
      <x:c r="C14" s="5"/>
      <x:c r="D14" s="5"/>
      <x:c r="E14" s="2" t="str">
        <x:f>IF(OR(NOT(A14&lt;=MIN(Setup!$B$7,Setup!$B$8)),COUNTA(Leads!$A$6:$A$505)=0),"",COUNTIFS(Leads!$B$6:$B$505,"&gt;="&amp;A14,Leads!$B$6:$B$505,"&lt;="&amp;A14,Leads!$B$6:$B$505,"&gt;="&amp;Setup!$B$6,Leads!$B$6:$B$505,"&lt;="&amp;Setup!$B$8))</x:f>
      </x:c>
      <x:c r="F14" s="2" t="str">
        <x:f>IF(OR(NOT(A14&lt;=MIN(Setup!$B$7,Setup!$B$8)),COUNTA(Leads!$A$6:$A$505)=0),"",COUNTIFS(Leads!$E$6:$E$505,"&gt;="&amp;A14,Leads!$E$6:$E$505,"&lt;="&amp;A14,Leads!$B$6:$B$505,"&gt;="&amp;Setup!$B$6,Leads!$B$6:$B$505,"&lt;="&amp;Setup!$B$8))</x:f>
      </x:c>
      <x:c r="G14" s="2" t="str">
        <x:f>IF(OR(NOT(A14&lt;=MIN(Setup!$B$7,Setup!$B$8)),COUNTA(Leads!$A$6:$A$505)=0),"",COUNTIFS(Leads!$F$6:$F$505,"&gt;="&amp;A14,Leads!$F$6:$F$505,"&lt;="&amp;A14,Leads!$B$6:$B$505,"&gt;="&amp;Setup!$B$6,Leads!$B$6:$B$505,"&lt;="&amp;Setup!$B$8))</x:f>
      </x:c>
      <x:c r="H14" s="2" t="str">
        <x:f>IF(OR(NOT(A14&lt;=MIN(Setup!$B$7,Setup!$B$8)),COUNTA(Leads!$A$6:$A$505)=0),"",COUNTIFS(Leads!$G$6:$G$505,"&gt;="&amp;A14,Leads!$G$6:$G$505,"&lt;="&amp;A14,Leads!$B$6:$B$505,"&gt;="&amp;Setup!$B$6,Leads!$B$6:$B$505,"&lt;="&amp;Setup!$B$8))</x:f>
      </x:c>
      <x:c r="I14" s="2" t="str">
        <x:f>IF(OR(NOT(A14&lt;=MIN(Setup!$B$7,Setup!$B$8)),COUNTA(Leads!$A$6:$A$505)=0),"",COUNTIFS(Leads!$H$6:$H$505,"&gt;="&amp;A14,Leads!$H$6:$H$505,"&lt;="&amp;A14,Leads!$B$6:$B$505,"&gt;="&amp;Setup!$B$6,Leads!$B$6:$B$505,"&lt;="&amp;Setup!$B$8))</x:f>
      </x:c>
      <x:c r="J14" s="19" t="str">
        <x:f>IF(NOT(A14&lt;=MIN(Setup!$B$7,Setup!$B$8)),"",IF(COUNTIFS(Leads!$I$6:$I$505,A14,Leads!$B$6:$B$505,"&gt;="&amp;Setup!$B$6,Leads!$B$6:$B$505,"&lt;="&amp;Setup!$B$8)=0,"",IF(SUMIFS(Leads!$N$6:$N$505,Leads!$I$6:$I$505,A14)&gt;0,"n.a.",SUMIFS(Leads!$J$6:$J$505,Leads!$I$6:$I$505,A14))))</x:f>
      </x:c>
      <x:c r="K14" s="19" t="str">
        <x:f>IF(OR(COUNT(B14:C14)&lt;2,C14=0),"n.a.",B14/C14*1000)</x:f>
        <x:v>n.a.</x:v>
      </x:c>
      <x:c r="L14" s="20" t="str">
        <x:f>IF(OR(NOT(ISNUMBER(D14)),NOT(ISNUMBER(C14)),C14=0),"n.a.",D14/C14)</x:f>
        <x:v>n.a.</x:v>
      </x:c>
      <x:c r="M14" s="19" t="str">
        <x:f>IF(OR(NOT(ISNUMBER(B14)),NOT(ISNUMBER(D14)),D14=0),"n.a.",B14/D14)</x:f>
        <x:v>n.a.</x:v>
      </x:c>
      <x:c r="N14" s="19" t="str">
        <x:f>IF(OR(NOT(ISNUMBER(B14)),NOT(ISNUMBER(E14)),E14=0),"n.a.",B14/E14)</x:f>
        <x:v>n.a.</x:v>
      </x:c>
      <x:c r="O14" s="2" t="str">
        <x:f>IF(OR(NOT(A14&lt;=MIN(Setup!$B$7,Setup!$B$8)),COUNTA(Appointments!$A$6:$A$605)=0),"",COUNTIFS(Appointments!$C$6:$C$605,"&gt;="&amp;A14,Appointments!$C$6:$C$605,"&lt;="&amp;A14,Appointments!$D$6:$D$605,"Held",Appointments!$E$6:$E$605,"&gt;0",Appointments!$E$6:$E$605,"&lt;="&amp;Setup!$B$7))</x:f>
      </x:c>
      <x:c r="P14" s="2" t="str">
        <x:f>IF(OR(NOT(A14&lt;=MIN(Setup!$B$7,Setup!$B$8)),COUNTA(Appointments!$A$6:$A$605)=0),"",COUNTIFS(Appointments!$C$6:$C$605,"&gt;="&amp;A14,Appointments!$C$6:$C$605,"&lt;="&amp;A14,Appointments!$D$6:$D$605,"No-show",Appointments!$E$6:$E$605,"&gt;0",Appointments!$E$6:$E$605,"&lt;="&amp;Setup!$B$7))</x:f>
      </x:c>
      <x:c r="Q14" s="20" t="str">
        <x:f>IF(OR(COUNT(O14:P14)&lt;2,SUM(O14:P14)=0),"n.a.",O14/SUM(O14:P14))</x:f>
        <x:v>n.a.</x:v>
      </x:c>
      <x:c r="R14" s="2" t="str">
        <x:f>IF(NOT(A14&lt;=MIN(Setup!$B$7,Setup!$B$8)),"",COUNTIFS(Appointments!$C$6:$C$605,A14,Appointments!$D$6:$D$605,"Pending"))</x:f>
      </x:c>
      <x:c r="S14" s="2" t="str">
        <x:f>IF(NOT(A14&lt;=MIN(Setup!$B$7,Setup!$B$8)),"",COUNTIFS(Appointments!$C$6:$C$605,"&gt;="&amp;A14,Appointments!$C$6:$C$605,"&lt;="&amp;A14,Appointments!$D$6:$D$605,"Cancelled",Appointments!$E$6:$E$605,"&gt;0",Appointments!$E$6:$E$605,"&lt;="&amp;Setup!$B$7))</x:f>
      </x:c>
      <x:c r="T14" s="2" t="str">
        <x:f>IF(NOT(A14&lt;=MIN(Setup!$B$7,Setup!$B$8)),"",COUNTIFS(Appointments!$C$6:$C$605,"&gt;="&amp;A14,Appointments!$C$6:$C$605,"&lt;="&amp;A14,Appointments!$D$6:$D$605,"Rescheduled",Appointments!$E$6:$E$605,"&gt;0",Appointments!$E$6:$E$605,"&lt;="&amp;Setup!$B$7))</x:f>
      </x:c>
      <x:c r="U14" s="2" t="str">
        <x:f>IF(NOT(A14&lt;=MIN(Setup!$B$7,Setup!$B$8)),"Future",IF(COUNT(B14:D14)=3,"Reported","Missing ad input"))</x:f>
        <x:v>Future</x:v>
      </x:c>
      <x:c r="V14" s="2"/>
      <x:c r="W14" t="n">
        <x:f>IF(ISNUMBER(B14),1,0)</x:f>
        <x:v>0</x:v>
      </x:c>
    </x:row>
    <x:row r="15" ht="23" customHeight="1">
      <x:c r="A15" s="7" t="n">
        <x:f>Setup!$B$6+9</x:f>
        <x:v>46305</x:v>
      </x:c>
      <x:c r="B15" s="14"/>
      <x:c r="C15" s="5"/>
      <x:c r="D15" s="5"/>
      <x:c r="E15" s="2" t="str">
        <x:f>IF(OR(NOT(A15&lt;=MIN(Setup!$B$7,Setup!$B$8)),COUNTA(Leads!$A$6:$A$505)=0),"",COUNTIFS(Leads!$B$6:$B$505,"&gt;="&amp;A15,Leads!$B$6:$B$505,"&lt;="&amp;A15,Leads!$B$6:$B$505,"&gt;="&amp;Setup!$B$6,Leads!$B$6:$B$505,"&lt;="&amp;Setup!$B$8))</x:f>
      </x:c>
      <x:c r="F15" s="2" t="str">
        <x:f>IF(OR(NOT(A15&lt;=MIN(Setup!$B$7,Setup!$B$8)),COUNTA(Leads!$A$6:$A$505)=0),"",COUNTIFS(Leads!$E$6:$E$505,"&gt;="&amp;A15,Leads!$E$6:$E$505,"&lt;="&amp;A15,Leads!$B$6:$B$505,"&gt;="&amp;Setup!$B$6,Leads!$B$6:$B$505,"&lt;="&amp;Setup!$B$8))</x:f>
      </x:c>
      <x:c r="G15" s="2" t="str">
        <x:f>IF(OR(NOT(A15&lt;=MIN(Setup!$B$7,Setup!$B$8)),COUNTA(Leads!$A$6:$A$505)=0),"",COUNTIFS(Leads!$F$6:$F$505,"&gt;="&amp;A15,Leads!$F$6:$F$505,"&lt;="&amp;A15,Leads!$B$6:$B$505,"&gt;="&amp;Setup!$B$6,Leads!$B$6:$B$505,"&lt;="&amp;Setup!$B$8))</x:f>
      </x:c>
      <x:c r="H15" s="2" t="str">
        <x:f>IF(OR(NOT(A15&lt;=MIN(Setup!$B$7,Setup!$B$8)),COUNTA(Leads!$A$6:$A$505)=0),"",COUNTIFS(Leads!$G$6:$G$505,"&gt;="&amp;A15,Leads!$G$6:$G$505,"&lt;="&amp;A15,Leads!$B$6:$B$505,"&gt;="&amp;Setup!$B$6,Leads!$B$6:$B$505,"&lt;="&amp;Setup!$B$8))</x:f>
      </x:c>
      <x:c r="I15" s="2" t="str">
        <x:f>IF(OR(NOT(A15&lt;=MIN(Setup!$B$7,Setup!$B$8)),COUNTA(Leads!$A$6:$A$505)=0),"",COUNTIFS(Leads!$H$6:$H$505,"&gt;="&amp;A15,Leads!$H$6:$H$505,"&lt;="&amp;A15,Leads!$B$6:$B$505,"&gt;="&amp;Setup!$B$6,Leads!$B$6:$B$505,"&lt;="&amp;Setup!$B$8))</x:f>
      </x:c>
      <x:c r="J15" s="19" t="str">
        <x:f>IF(NOT(A15&lt;=MIN(Setup!$B$7,Setup!$B$8)),"",IF(COUNTIFS(Leads!$I$6:$I$505,A15,Leads!$B$6:$B$505,"&gt;="&amp;Setup!$B$6,Leads!$B$6:$B$505,"&lt;="&amp;Setup!$B$8)=0,"",IF(SUMIFS(Leads!$N$6:$N$505,Leads!$I$6:$I$505,A15)&gt;0,"n.a.",SUMIFS(Leads!$J$6:$J$505,Leads!$I$6:$I$505,A15))))</x:f>
      </x:c>
      <x:c r="K15" s="19" t="str">
        <x:f>IF(OR(COUNT(B15:C15)&lt;2,C15=0),"n.a.",B15/C15*1000)</x:f>
        <x:v>n.a.</x:v>
      </x:c>
      <x:c r="L15" s="20" t="str">
        <x:f>IF(OR(NOT(ISNUMBER(D15)),NOT(ISNUMBER(C15)),C15=0),"n.a.",D15/C15)</x:f>
        <x:v>n.a.</x:v>
      </x:c>
      <x:c r="M15" s="19" t="str">
        <x:f>IF(OR(NOT(ISNUMBER(B15)),NOT(ISNUMBER(D15)),D15=0),"n.a.",B15/D15)</x:f>
        <x:v>n.a.</x:v>
      </x:c>
      <x:c r="N15" s="19" t="str">
        <x:f>IF(OR(NOT(ISNUMBER(B15)),NOT(ISNUMBER(E15)),E15=0),"n.a.",B15/E15)</x:f>
        <x:v>n.a.</x:v>
      </x:c>
      <x:c r="O15" s="2" t="str">
        <x:f>IF(OR(NOT(A15&lt;=MIN(Setup!$B$7,Setup!$B$8)),COUNTA(Appointments!$A$6:$A$605)=0),"",COUNTIFS(Appointments!$C$6:$C$605,"&gt;="&amp;A15,Appointments!$C$6:$C$605,"&lt;="&amp;A15,Appointments!$D$6:$D$605,"Held",Appointments!$E$6:$E$605,"&gt;0",Appointments!$E$6:$E$605,"&lt;="&amp;Setup!$B$7))</x:f>
      </x:c>
      <x:c r="P15" s="2" t="str">
        <x:f>IF(OR(NOT(A15&lt;=MIN(Setup!$B$7,Setup!$B$8)),COUNTA(Appointments!$A$6:$A$605)=0),"",COUNTIFS(Appointments!$C$6:$C$605,"&gt;="&amp;A15,Appointments!$C$6:$C$605,"&lt;="&amp;A15,Appointments!$D$6:$D$605,"No-show",Appointments!$E$6:$E$605,"&gt;0",Appointments!$E$6:$E$605,"&lt;="&amp;Setup!$B$7))</x:f>
      </x:c>
      <x:c r="Q15" s="20" t="str">
        <x:f>IF(OR(COUNT(O15:P15)&lt;2,SUM(O15:P15)=0),"n.a.",O15/SUM(O15:P15))</x:f>
        <x:v>n.a.</x:v>
      </x:c>
      <x:c r="R15" s="2" t="str">
        <x:f>IF(NOT(A15&lt;=MIN(Setup!$B$7,Setup!$B$8)),"",COUNTIFS(Appointments!$C$6:$C$605,A15,Appointments!$D$6:$D$605,"Pending"))</x:f>
      </x:c>
      <x:c r="S15" s="2" t="str">
        <x:f>IF(NOT(A15&lt;=MIN(Setup!$B$7,Setup!$B$8)),"",COUNTIFS(Appointments!$C$6:$C$605,"&gt;="&amp;A15,Appointments!$C$6:$C$605,"&lt;="&amp;A15,Appointments!$D$6:$D$605,"Cancelled",Appointments!$E$6:$E$605,"&gt;0",Appointments!$E$6:$E$605,"&lt;="&amp;Setup!$B$7))</x:f>
      </x:c>
      <x:c r="T15" s="2" t="str">
        <x:f>IF(NOT(A15&lt;=MIN(Setup!$B$7,Setup!$B$8)),"",COUNTIFS(Appointments!$C$6:$C$605,"&gt;="&amp;A15,Appointments!$C$6:$C$605,"&lt;="&amp;A15,Appointments!$D$6:$D$605,"Rescheduled",Appointments!$E$6:$E$605,"&gt;0",Appointments!$E$6:$E$605,"&lt;="&amp;Setup!$B$7))</x:f>
      </x:c>
      <x:c r="U15" s="2" t="str">
        <x:f>IF(NOT(A15&lt;=MIN(Setup!$B$7,Setup!$B$8)),"Future",IF(COUNT(B15:D15)=3,"Reported","Missing ad input"))</x:f>
        <x:v>Future</x:v>
      </x:c>
      <x:c r="V15" s="2"/>
      <x:c r="W15" t="n">
        <x:f>IF(ISNUMBER(B15),1,0)</x:f>
        <x:v>0</x:v>
      </x:c>
    </x:row>
    <x:row r="16" ht="23" customHeight="1">
      <x:c r="A16" s="7" t="n">
        <x:f>Setup!$B$6+10</x:f>
        <x:v>46306</x:v>
      </x:c>
      <x:c r="B16" s="14"/>
      <x:c r="C16" s="5"/>
      <x:c r="D16" s="5"/>
      <x:c r="E16" s="2" t="str">
        <x:f>IF(OR(NOT(A16&lt;=MIN(Setup!$B$7,Setup!$B$8)),COUNTA(Leads!$A$6:$A$505)=0),"",COUNTIFS(Leads!$B$6:$B$505,"&gt;="&amp;A16,Leads!$B$6:$B$505,"&lt;="&amp;A16,Leads!$B$6:$B$505,"&gt;="&amp;Setup!$B$6,Leads!$B$6:$B$505,"&lt;="&amp;Setup!$B$8))</x:f>
      </x:c>
      <x:c r="F16" s="2" t="str">
        <x:f>IF(OR(NOT(A16&lt;=MIN(Setup!$B$7,Setup!$B$8)),COUNTA(Leads!$A$6:$A$505)=0),"",COUNTIFS(Leads!$E$6:$E$505,"&gt;="&amp;A16,Leads!$E$6:$E$505,"&lt;="&amp;A16,Leads!$B$6:$B$505,"&gt;="&amp;Setup!$B$6,Leads!$B$6:$B$505,"&lt;="&amp;Setup!$B$8))</x:f>
      </x:c>
      <x:c r="G16" s="2" t="str">
        <x:f>IF(OR(NOT(A16&lt;=MIN(Setup!$B$7,Setup!$B$8)),COUNTA(Leads!$A$6:$A$505)=0),"",COUNTIFS(Leads!$F$6:$F$505,"&gt;="&amp;A16,Leads!$F$6:$F$505,"&lt;="&amp;A16,Leads!$B$6:$B$505,"&gt;="&amp;Setup!$B$6,Leads!$B$6:$B$505,"&lt;="&amp;Setup!$B$8))</x:f>
      </x:c>
      <x:c r="H16" s="2" t="str">
        <x:f>IF(OR(NOT(A16&lt;=MIN(Setup!$B$7,Setup!$B$8)),COUNTA(Leads!$A$6:$A$505)=0),"",COUNTIFS(Leads!$G$6:$G$505,"&gt;="&amp;A16,Leads!$G$6:$G$505,"&lt;="&amp;A16,Leads!$B$6:$B$505,"&gt;="&amp;Setup!$B$6,Leads!$B$6:$B$505,"&lt;="&amp;Setup!$B$8))</x:f>
      </x:c>
      <x:c r="I16" s="2" t="str">
        <x:f>IF(OR(NOT(A16&lt;=MIN(Setup!$B$7,Setup!$B$8)),COUNTA(Leads!$A$6:$A$505)=0),"",COUNTIFS(Leads!$H$6:$H$505,"&gt;="&amp;A16,Leads!$H$6:$H$505,"&lt;="&amp;A16,Leads!$B$6:$B$505,"&gt;="&amp;Setup!$B$6,Leads!$B$6:$B$505,"&lt;="&amp;Setup!$B$8))</x:f>
      </x:c>
      <x:c r="J16" s="19" t="str">
        <x:f>IF(NOT(A16&lt;=MIN(Setup!$B$7,Setup!$B$8)),"",IF(COUNTIFS(Leads!$I$6:$I$505,A16,Leads!$B$6:$B$505,"&gt;="&amp;Setup!$B$6,Leads!$B$6:$B$505,"&lt;="&amp;Setup!$B$8)=0,"",IF(SUMIFS(Leads!$N$6:$N$505,Leads!$I$6:$I$505,A16)&gt;0,"n.a.",SUMIFS(Leads!$J$6:$J$505,Leads!$I$6:$I$505,A16))))</x:f>
      </x:c>
      <x:c r="K16" s="19" t="str">
        <x:f>IF(OR(COUNT(B16:C16)&lt;2,C16=0),"n.a.",B16/C16*1000)</x:f>
        <x:v>n.a.</x:v>
      </x:c>
      <x:c r="L16" s="20" t="str">
        <x:f>IF(OR(NOT(ISNUMBER(D16)),NOT(ISNUMBER(C16)),C16=0),"n.a.",D16/C16)</x:f>
        <x:v>n.a.</x:v>
      </x:c>
      <x:c r="M16" s="19" t="str">
        <x:f>IF(OR(NOT(ISNUMBER(B16)),NOT(ISNUMBER(D16)),D16=0),"n.a.",B16/D16)</x:f>
        <x:v>n.a.</x:v>
      </x:c>
      <x:c r="N16" s="19" t="str">
        <x:f>IF(OR(NOT(ISNUMBER(B16)),NOT(ISNUMBER(E16)),E16=0),"n.a.",B16/E16)</x:f>
        <x:v>n.a.</x:v>
      </x:c>
      <x:c r="O16" s="2" t="str">
        <x:f>IF(OR(NOT(A16&lt;=MIN(Setup!$B$7,Setup!$B$8)),COUNTA(Appointments!$A$6:$A$605)=0),"",COUNTIFS(Appointments!$C$6:$C$605,"&gt;="&amp;A16,Appointments!$C$6:$C$605,"&lt;="&amp;A16,Appointments!$D$6:$D$605,"Held",Appointments!$E$6:$E$605,"&gt;0",Appointments!$E$6:$E$605,"&lt;="&amp;Setup!$B$7))</x:f>
      </x:c>
      <x:c r="P16" s="2" t="str">
        <x:f>IF(OR(NOT(A16&lt;=MIN(Setup!$B$7,Setup!$B$8)),COUNTA(Appointments!$A$6:$A$605)=0),"",COUNTIFS(Appointments!$C$6:$C$605,"&gt;="&amp;A16,Appointments!$C$6:$C$605,"&lt;="&amp;A16,Appointments!$D$6:$D$605,"No-show",Appointments!$E$6:$E$605,"&gt;0",Appointments!$E$6:$E$605,"&lt;="&amp;Setup!$B$7))</x:f>
      </x:c>
      <x:c r="Q16" s="20" t="str">
        <x:f>IF(OR(COUNT(O16:P16)&lt;2,SUM(O16:P16)=0),"n.a.",O16/SUM(O16:P16))</x:f>
        <x:v>n.a.</x:v>
      </x:c>
      <x:c r="R16" s="2" t="str">
        <x:f>IF(NOT(A16&lt;=MIN(Setup!$B$7,Setup!$B$8)),"",COUNTIFS(Appointments!$C$6:$C$605,A16,Appointments!$D$6:$D$605,"Pending"))</x:f>
      </x:c>
      <x:c r="S16" s="2" t="str">
        <x:f>IF(NOT(A16&lt;=MIN(Setup!$B$7,Setup!$B$8)),"",COUNTIFS(Appointments!$C$6:$C$605,"&gt;="&amp;A16,Appointments!$C$6:$C$605,"&lt;="&amp;A16,Appointments!$D$6:$D$605,"Cancelled",Appointments!$E$6:$E$605,"&gt;0",Appointments!$E$6:$E$605,"&lt;="&amp;Setup!$B$7))</x:f>
      </x:c>
      <x:c r="T16" s="2" t="str">
        <x:f>IF(NOT(A16&lt;=MIN(Setup!$B$7,Setup!$B$8)),"",COUNTIFS(Appointments!$C$6:$C$605,"&gt;="&amp;A16,Appointments!$C$6:$C$605,"&lt;="&amp;A16,Appointments!$D$6:$D$605,"Rescheduled",Appointments!$E$6:$E$605,"&gt;0",Appointments!$E$6:$E$605,"&lt;="&amp;Setup!$B$7))</x:f>
      </x:c>
      <x:c r="U16" s="2" t="str">
        <x:f>IF(NOT(A16&lt;=MIN(Setup!$B$7,Setup!$B$8)),"Future",IF(COUNT(B16:D16)=3,"Reported","Missing ad input"))</x:f>
        <x:v>Future</x:v>
      </x:c>
      <x:c r="V16" s="2"/>
      <x:c r="W16" t="n">
        <x:f>IF(ISNUMBER(B16),1,0)</x:f>
        <x:v>0</x:v>
      </x:c>
    </x:row>
    <x:row r="17" ht="23" customHeight="1">
      <x:c r="A17" s="7" t="n">
        <x:f>Setup!$B$6+11</x:f>
        <x:v>46307</x:v>
      </x:c>
      <x:c r="B17" s="14"/>
      <x:c r="C17" s="5"/>
      <x:c r="D17" s="5"/>
      <x:c r="E17" s="2" t="str">
        <x:f>IF(OR(NOT(A17&lt;=MIN(Setup!$B$7,Setup!$B$8)),COUNTA(Leads!$A$6:$A$505)=0),"",COUNTIFS(Leads!$B$6:$B$505,"&gt;="&amp;A17,Leads!$B$6:$B$505,"&lt;="&amp;A17,Leads!$B$6:$B$505,"&gt;="&amp;Setup!$B$6,Leads!$B$6:$B$505,"&lt;="&amp;Setup!$B$8))</x:f>
      </x:c>
      <x:c r="F17" s="2" t="str">
        <x:f>IF(OR(NOT(A17&lt;=MIN(Setup!$B$7,Setup!$B$8)),COUNTA(Leads!$A$6:$A$505)=0),"",COUNTIFS(Leads!$E$6:$E$505,"&gt;="&amp;A17,Leads!$E$6:$E$505,"&lt;="&amp;A17,Leads!$B$6:$B$505,"&gt;="&amp;Setup!$B$6,Leads!$B$6:$B$505,"&lt;="&amp;Setup!$B$8))</x:f>
      </x:c>
      <x:c r="G17" s="2" t="str">
        <x:f>IF(OR(NOT(A17&lt;=MIN(Setup!$B$7,Setup!$B$8)),COUNTA(Leads!$A$6:$A$505)=0),"",COUNTIFS(Leads!$F$6:$F$505,"&gt;="&amp;A17,Leads!$F$6:$F$505,"&lt;="&amp;A17,Leads!$B$6:$B$505,"&gt;="&amp;Setup!$B$6,Leads!$B$6:$B$505,"&lt;="&amp;Setup!$B$8))</x:f>
      </x:c>
      <x:c r="H17" s="2" t="str">
        <x:f>IF(OR(NOT(A17&lt;=MIN(Setup!$B$7,Setup!$B$8)),COUNTA(Leads!$A$6:$A$505)=0),"",COUNTIFS(Leads!$G$6:$G$505,"&gt;="&amp;A17,Leads!$G$6:$G$505,"&lt;="&amp;A17,Leads!$B$6:$B$505,"&gt;="&amp;Setup!$B$6,Leads!$B$6:$B$505,"&lt;="&amp;Setup!$B$8))</x:f>
      </x:c>
      <x:c r="I17" s="2" t="str">
        <x:f>IF(OR(NOT(A17&lt;=MIN(Setup!$B$7,Setup!$B$8)),COUNTA(Leads!$A$6:$A$505)=0),"",COUNTIFS(Leads!$H$6:$H$505,"&gt;="&amp;A17,Leads!$H$6:$H$505,"&lt;="&amp;A17,Leads!$B$6:$B$505,"&gt;="&amp;Setup!$B$6,Leads!$B$6:$B$505,"&lt;="&amp;Setup!$B$8))</x:f>
      </x:c>
      <x:c r="J17" s="19" t="str">
        <x:f>IF(NOT(A17&lt;=MIN(Setup!$B$7,Setup!$B$8)),"",IF(COUNTIFS(Leads!$I$6:$I$505,A17,Leads!$B$6:$B$505,"&gt;="&amp;Setup!$B$6,Leads!$B$6:$B$505,"&lt;="&amp;Setup!$B$8)=0,"",IF(SUMIFS(Leads!$N$6:$N$505,Leads!$I$6:$I$505,A17)&gt;0,"n.a.",SUMIFS(Leads!$J$6:$J$505,Leads!$I$6:$I$505,A17))))</x:f>
      </x:c>
      <x:c r="K17" s="19" t="str">
        <x:f>IF(OR(COUNT(B17:C17)&lt;2,C17=0),"n.a.",B17/C17*1000)</x:f>
        <x:v>n.a.</x:v>
      </x:c>
      <x:c r="L17" s="20" t="str">
        <x:f>IF(OR(NOT(ISNUMBER(D17)),NOT(ISNUMBER(C17)),C17=0),"n.a.",D17/C17)</x:f>
        <x:v>n.a.</x:v>
      </x:c>
      <x:c r="M17" s="19" t="str">
        <x:f>IF(OR(NOT(ISNUMBER(B17)),NOT(ISNUMBER(D17)),D17=0),"n.a.",B17/D17)</x:f>
        <x:v>n.a.</x:v>
      </x:c>
      <x:c r="N17" s="19" t="str">
        <x:f>IF(OR(NOT(ISNUMBER(B17)),NOT(ISNUMBER(E17)),E17=0),"n.a.",B17/E17)</x:f>
        <x:v>n.a.</x:v>
      </x:c>
      <x:c r="O17" s="2" t="str">
        <x:f>IF(OR(NOT(A17&lt;=MIN(Setup!$B$7,Setup!$B$8)),COUNTA(Appointments!$A$6:$A$605)=0),"",COUNTIFS(Appointments!$C$6:$C$605,"&gt;="&amp;A17,Appointments!$C$6:$C$605,"&lt;="&amp;A17,Appointments!$D$6:$D$605,"Held",Appointments!$E$6:$E$605,"&gt;0",Appointments!$E$6:$E$605,"&lt;="&amp;Setup!$B$7))</x:f>
      </x:c>
      <x:c r="P17" s="2" t="str">
        <x:f>IF(OR(NOT(A17&lt;=MIN(Setup!$B$7,Setup!$B$8)),COUNTA(Appointments!$A$6:$A$605)=0),"",COUNTIFS(Appointments!$C$6:$C$605,"&gt;="&amp;A17,Appointments!$C$6:$C$605,"&lt;="&amp;A17,Appointments!$D$6:$D$605,"No-show",Appointments!$E$6:$E$605,"&gt;0",Appointments!$E$6:$E$605,"&lt;="&amp;Setup!$B$7))</x:f>
      </x:c>
      <x:c r="Q17" s="20" t="str">
        <x:f>IF(OR(COUNT(O17:P17)&lt;2,SUM(O17:P17)=0),"n.a.",O17/SUM(O17:P17))</x:f>
        <x:v>n.a.</x:v>
      </x:c>
      <x:c r="R17" s="2" t="str">
        <x:f>IF(NOT(A17&lt;=MIN(Setup!$B$7,Setup!$B$8)),"",COUNTIFS(Appointments!$C$6:$C$605,A17,Appointments!$D$6:$D$605,"Pending"))</x:f>
      </x:c>
      <x:c r="S17" s="2" t="str">
        <x:f>IF(NOT(A17&lt;=MIN(Setup!$B$7,Setup!$B$8)),"",COUNTIFS(Appointments!$C$6:$C$605,"&gt;="&amp;A17,Appointments!$C$6:$C$605,"&lt;="&amp;A17,Appointments!$D$6:$D$605,"Cancelled",Appointments!$E$6:$E$605,"&gt;0",Appointments!$E$6:$E$605,"&lt;="&amp;Setup!$B$7))</x:f>
      </x:c>
      <x:c r="T17" s="2" t="str">
        <x:f>IF(NOT(A17&lt;=MIN(Setup!$B$7,Setup!$B$8)),"",COUNTIFS(Appointments!$C$6:$C$605,"&gt;="&amp;A17,Appointments!$C$6:$C$605,"&lt;="&amp;A17,Appointments!$D$6:$D$605,"Rescheduled",Appointments!$E$6:$E$605,"&gt;0",Appointments!$E$6:$E$605,"&lt;="&amp;Setup!$B$7))</x:f>
      </x:c>
      <x:c r="U17" s="2" t="str">
        <x:f>IF(NOT(A17&lt;=MIN(Setup!$B$7,Setup!$B$8)),"Future",IF(COUNT(B17:D17)=3,"Reported","Missing ad input"))</x:f>
        <x:v>Future</x:v>
      </x:c>
      <x:c r="V17" s="2"/>
      <x:c r="W17" t="n">
        <x:f>IF(ISNUMBER(B17),1,0)</x:f>
        <x:v>0</x:v>
      </x:c>
    </x:row>
    <x:row r="18" ht="23" customHeight="1">
      <x:c r="A18" s="7" t="n">
        <x:f>Setup!$B$6+12</x:f>
        <x:v>46308</x:v>
      </x:c>
      <x:c r="B18" s="14"/>
      <x:c r="C18" s="5"/>
      <x:c r="D18" s="5"/>
      <x:c r="E18" s="2" t="str">
        <x:f>IF(OR(NOT(A18&lt;=MIN(Setup!$B$7,Setup!$B$8)),COUNTA(Leads!$A$6:$A$505)=0),"",COUNTIFS(Leads!$B$6:$B$505,"&gt;="&amp;A18,Leads!$B$6:$B$505,"&lt;="&amp;A18,Leads!$B$6:$B$505,"&gt;="&amp;Setup!$B$6,Leads!$B$6:$B$505,"&lt;="&amp;Setup!$B$8))</x:f>
      </x:c>
      <x:c r="F18" s="2" t="str">
        <x:f>IF(OR(NOT(A18&lt;=MIN(Setup!$B$7,Setup!$B$8)),COUNTA(Leads!$A$6:$A$505)=0),"",COUNTIFS(Leads!$E$6:$E$505,"&gt;="&amp;A18,Leads!$E$6:$E$505,"&lt;="&amp;A18,Leads!$B$6:$B$505,"&gt;="&amp;Setup!$B$6,Leads!$B$6:$B$505,"&lt;="&amp;Setup!$B$8))</x:f>
      </x:c>
      <x:c r="G18" s="2" t="str">
        <x:f>IF(OR(NOT(A18&lt;=MIN(Setup!$B$7,Setup!$B$8)),COUNTA(Leads!$A$6:$A$505)=0),"",COUNTIFS(Leads!$F$6:$F$505,"&gt;="&amp;A18,Leads!$F$6:$F$505,"&lt;="&amp;A18,Leads!$B$6:$B$505,"&gt;="&amp;Setup!$B$6,Leads!$B$6:$B$505,"&lt;="&amp;Setup!$B$8))</x:f>
      </x:c>
      <x:c r="H18" s="2" t="str">
        <x:f>IF(OR(NOT(A18&lt;=MIN(Setup!$B$7,Setup!$B$8)),COUNTA(Leads!$A$6:$A$505)=0),"",COUNTIFS(Leads!$G$6:$G$505,"&gt;="&amp;A18,Leads!$G$6:$G$505,"&lt;="&amp;A18,Leads!$B$6:$B$505,"&gt;="&amp;Setup!$B$6,Leads!$B$6:$B$505,"&lt;="&amp;Setup!$B$8))</x:f>
      </x:c>
      <x:c r="I18" s="2" t="str">
        <x:f>IF(OR(NOT(A18&lt;=MIN(Setup!$B$7,Setup!$B$8)),COUNTA(Leads!$A$6:$A$505)=0),"",COUNTIFS(Leads!$H$6:$H$505,"&gt;="&amp;A18,Leads!$H$6:$H$505,"&lt;="&amp;A18,Leads!$B$6:$B$505,"&gt;="&amp;Setup!$B$6,Leads!$B$6:$B$505,"&lt;="&amp;Setup!$B$8))</x:f>
      </x:c>
      <x:c r="J18" s="19" t="str">
        <x:f>IF(NOT(A18&lt;=MIN(Setup!$B$7,Setup!$B$8)),"",IF(COUNTIFS(Leads!$I$6:$I$505,A18,Leads!$B$6:$B$505,"&gt;="&amp;Setup!$B$6,Leads!$B$6:$B$505,"&lt;="&amp;Setup!$B$8)=0,"",IF(SUMIFS(Leads!$N$6:$N$505,Leads!$I$6:$I$505,A18)&gt;0,"n.a.",SUMIFS(Leads!$J$6:$J$505,Leads!$I$6:$I$505,A18))))</x:f>
      </x:c>
      <x:c r="K18" s="19" t="str">
        <x:f>IF(OR(COUNT(B18:C18)&lt;2,C18=0),"n.a.",B18/C18*1000)</x:f>
        <x:v>n.a.</x:v>
      </x:c>
      <x:c r="L18" s="20" t="str">
        <x:f>IF(OR(NOT(ISNUMBER(D18)),NOT(ISNUMBER(C18)),C18=0),"n.a.",D18/C18)</x:f>
        <x:v>n.a.</x:v>
      </x:c>
      <x:c r="M18" s="19" t="str">
        <x:f>IF(OR(NOT(ISNUMBER(B18)),NOT(ISNUMBER(D18)),D18=0),"n.a.",B18/D18)</x:f>
        <x:v>n.a.</x:v>
      </x:c>
      <x:c r="N18" s="19" t="str">
        <x:f>IF(OR(NOT(ISNUMBER(B18)),NOT(ISNUMBER(E18)),E18=0),"n.a.",B18/E18)</x:f>
        <x:v>n.a.</x:v>
      </x:c>
      <x:c r="O18" s="2" t="str">
        <x:f>IF(OR(NOT(A18&lt;=MIN(Setup!$B$7,Setup!$B$8)),COUNTA(Appointments!$A$6:$A$605)=0),"",COUNTIFS(Appointments!$C$6:$C$605,"&gt;="&amp;A18,Appointments!$C$6:$C$605,"&lt;="&amp;A18,Appointments!$D$6:$D$605,"Held",Appointments!$E$6:$E$605,"&gt;0",Appointments!$E$6:$E$605,"&lt;="&amp;Setup!$B$7))</x:f>
      </x:c>
      <x:c r="P18" s="2" t="str">
        <x:f>IF(OR(NOT(A18&lt;=MIN(Setup!$B$7,Setup!$B$8)),COUNTA(Appointments!$A$6:$A$605)=0),"",COUNTIFS(Appointments!$C$6:$C$605,"&gt;="&amp;A18,Appointments!$C$6:$C$605,"&lt;="&amp;A18,Appointments!$D$6:$D$605,"No-show",Appointments!$E$6:$E$605,"&gt;0",Appointments!$E$6:$E$605,"&lt;="&amp;Setup!$B$7))</x:f>
      </x:c>
      <x:c r="Q18" s="20" t="str">
        <x:f>IF(OR(COUNT(O18:P18)&lt;2,SUM(O18:P18)=0),"n.a.",O18/SUM(O18:P18))</x:f>
        <x:v>n.a.</x:v>
      </x:c>
      <x:c r="R18" s="2" t="str">
        <x:f>IF(NOT(A18&lt;=MIN(Setup!$B$7,Setup!$B$8)),"",COUNTIFS(Appointments!$C$6:$C$605,A18,Appointments!$D$6:$D$605,"Pending"))</x:f>
      </x:c>
      <x:c r="S18" s="2" t="str">
        <x:f>IF(NOT(A18&lt;=MIN(Setup!$B$7,Setup!$B$8)),"",COUNTIFS(Appointments!$C$6:$C$605,"&gt;="&amp;A18,Appointments!$C$6:$C$605,"&lt;="&amp;A18,Appointments!$D$6:$D$605,"Cancelled",Appointments!$E$6:$E$605,"&gt;0",Appointments!$E$6:$E$605,"&lt;="&amp;Setup!$B$7))</x:f>
      </x:c>
      <x:c r="T18" s="2" t="str">
        <x:f>IF(NOT(A18&lt;=MIN(Setup!$B$7,Setup!$B$8)),"",COUNTIFS(Appointments!$C$6:$C$605,"&gt;="&amp;A18,Appointments!$C$6:$C$605,"&lt;="&amp;A18,Appointments!$D$6:$D$605,"Rescheduled",Appointments!$E$6:$E$605,"&gt;0",Appointments!$E$6:$E$605,"&lt;="&amp;Setup!$B$7))</x:f>
      </x:c>
      <x:c r="U18" s="2" t="str">
        <x:f>IF(NOT(A18&lt;=MIN(Setup!$B$7,Setup!$B$8)),"Future",IF(COUNT(B18:D18)=3,"Reported","Missing ad input"))</x:f>
        <x:v>Future</x:v>
      </x:c>
      <x:c r="V18" s="2"/>
      <x:c r="W18" t="n">
        <x:f>IF(ISNUMBER(B18),1,0)</x:f>
        <x:v>0</x:v>
      </x:c>
    </x:row>
    <x:row r="19" ht="23" customHeight="1">
      <x:c r="A19" s="7" t="n">
        <x:f>Setup!$B$6+13</x:f>
        <x:v>46309</x:v>
      </x:c>
      <x:c r="B19" s="14"/>
      <x:c r="C19" s="5"/>
      <x:c r="D19" s="5"/>
      <x:c r="E19" s="2" t="str">
        <x:f>IF(OR(NOT(A19&lt;=MIN(Setup!$B$7,Setup!$B$8)),COUNTA(Leads!$A$6:$A$505)=0),"",COUNTIFS(Leads!$B$6:$B$505,"&gt;="&amp;A19,Leads!$B$6:$B$505,"&lt;="&amp;A19,Leads!$B$6:$B$505,"&gt;="&amp;Setup!$B$6,Leads!$B$6:$B$505,"&lt;="&amp;Setup!$B$8))</x:f>
      </x:c>
      <x:c r="F19" s="2" t="str">
        <x:f>IF(OR(NOT(A19&lt;=MIN(Setup!$B$7,Setup!$B$8)),COUNTA(Leads!$A$6:$A$505)=0),"",COUNTIFS(Leads!$E$6:$E$505,"&gt;="&amp;A19,Leads!$E$6:$E$505,"&lt;="&amp;A19,Leads!$B$6:$B$505,"&gt;="&amp;Setup!$B$6,Leads!$B$6:$B$505,"&lt;="&amp;Setup!$B$8))</x:f>
      </x:c>
      <x:c r="G19" s="2" t="str">
        <x:f>IF(OR(NOT(A19&lt;=MIN(Setup!$B$7,Setup!$B$8)),COUNTA(Leads!$A$6:$A$505)=0),"",COUNTIFS(Leads!$F$6:$F$505,"&gt;="&amp;A19,Leads!$F$6:$F$505,"&lt;="&amp;A19,Leads!$B$6:$B$505,"&gt;="&amp;Setup!$B$6,Leads!$B$6:$B$505,"&lt;="&amp;Setup!$B$8))</x:f>
      </x:c>
      <x:c r="H19" s="2" t="str">
        <x:f>IF(OR(NOT(A19&lt;=MIN(Setup!$B$7,Setup!$B$8)),COUNTA(Leads!$A$6:$A$505)=0),"",COUNTIFS(Leads!$G$6:$G$505,"&gt;="&amp;A19,Leads!$G$6:$G$505,"&lt;="&amp;A19,Leads!$B$6:$B$505,"&gt;="&amp;Setup!$B$6,Leads!$B$6:$B$505,"&lt;="&amp;Setup!$B$8))</x:f>
      </x:c>
      <x:c r="I19" s="2" t="str">
        <x:f>IF(OR(NOT(A19&lt;=MIN(Setup!$B$7,Setup!$B$8)),COUNTA(Leads!$A$6:$A$505)=0),"",COUNTIFS(Leads!$H$6:$H$505,"&gt;="&amp;A19,Leads!$H$6:$H$505,"&lt;="&amp;A19,Leads!$B$6:$B$505,"&gt;="&amp;Setup!$B$6,Leads!$B$6:$B$505,"&lt;="&amp;Setup!$B$8))</x:f>
      </x:c>
      <x:c r="J19" s="19" t="str">
        <x:f>IF(NOT(A19&lt;=MIN(Setup!$B$7,Setup!$B$8)),"",IF(COUNTIFS(Leads!$I$6:$I$505,A19,Leads!$B$6:$B$505,"&gt;="&amp;Setup!$B$6,Leads!$B$6:$B$505,"&lt;="&amp;Setup!$B$8)=0,"",IF(SUMIFS(Leads!$N$6:$N$505,Leads!$I$6:$I$505,A19)&gt;0,"n.a.",SUMIFS(Leads!$J$6:$J$505,Leads!$I$6:$I$505,A19))))</x:f>
      </x:c>
      <x:c r="K19" s="19" t="str">
        <x:f>IF(OR(COUNT(B19:C19)&lt;2,C19=0),"n.a.",B19/C19*1000)</x:f>
        <x:v>n.a.</x:v>
      </x:c>
      <x:c r="L19" s="20" t="str">
        <x:f>IF(OR(NOT(ISNUMBER(D19)),NOT(ISNUMBER(C19)),C19=0),"n.a.",D19/C19)</x:f>
        <x:v>n.a.</x:v>
      </x:c>
      <x:c r="M19" s="19" t="str">
        <x:f>IF(OR(NOT(ISNUMBER(B19)),NOT(ISNUMBER(D19)),D19=0),"n.a.",B19/D19)</x:f>
        <x:v>n.a.</x:v>
      </x:c>
      <x:c r="N19" s="19" t="str">
        <x:f>IF(OR(NOT(ISNUMBER(B19)),NOT(ISNUMBER(E19)),E19=0),"n.a.",B19/E19)</x:f>
        <x:v>n.a.</x:v>
      </x:c>
      <x:c r="O19" s="2" t="str">
        <x:f>IF(OR(NOT(A19&lt;=MIN(Setup!$B$7,Setup!$B$8)),COUNTA(Appointments!$A$6:$A$605)=0),"",COUNTIFS(Appointments!$C$6:$C$605,"&gt;="&amp;A19,Appointments!$C$6:$C$605,"&lt;="&amp;A19,Appointments!$D$6:$D$605,"Held",Appointments!$E$6:$E$605,"&gt;0",Appointments!$E$6:$E$605,"&lt;="&amp;Setup!$B$7))</x:f>
      </x:c>
      <x:c r="P19" s="2" t="str">
        <x:f>IF(OR(NOT(A19&lt;=MIN(Setup!$B$7,Setup!$B$8)),COUNTA(Appointments!$A$6:$A$605)=0),"",COUNTIFS(Appointments!$C$6:$C$605,"&gt;="&amp;A19,Appointments!$C$6:$C$605,"&lt;="&amp;A19,Appointments!$D$6:$D$605,"No-show",Appointments!$E$6:$E$605,"&gt;0",Appointments!$E$6:$E$605,"&lt;="&amp;Setup!$B$7))</x:f>
      </x:c>
      <x:c r="Q19" s="20" t="str">
        <x:f>IF(OR(COUNT(O19:P19)&lt;2,SUM(O19:P19)=0),"n.a.",O19/SUM(O19:P19))</x:f>
        <x:v>n.a.</x:v>
      </x:c>
      <x:c r="R19" s="2" t="str">
        <x:f>IF(NOT(A19&lt;=MIN(Setup!$B$7,Setup!$B$8)),"",COUNTIFS(Appointments!$C$6:$C$605,A19,Appointments!$D$6:$D$605,"Pending"))</x:f>
      </x:c>
      <x:c r="S19" s="2" t="str">
        <x:f>IF(NOT(A19&lt;=MIN(Setup!$B$7,Setup!$B$8)),"",COUNTIFS(Appointments!$C$6:$C$605,"&gt;="&amp;A19,Appointments!$C$6:$C$605,"&lt;="&amp;A19,Appointments!$D$6:$D$605,"Cancelled",Appointments!$E$6:$E$605,"&gt;0",Appointments!$E$6:$E$605,"&lt;="&amp;Setup!$B$7))</x:f>
      </x:c>
      <x:c r="T19" s="2" t="str">
        <x:f>IF(NOT(A19&lt;=MIN(Setup!$B$7,Setup!$B$8)),"",COUNTIFS(Appointments!$C$6:$C$605,"&gt;="&amp;A19,Appointments!$C$6:$C$605,"&lt;="&amp;A19,Appointments!$D$6:$D$605,"Rescheduled",Appointments!$E$6:$E$605,"&gt;0",Appointments!$E$6:$E$605,"&lt;="&amp;Setup!$B$7))</x:f>
      </x:c>
      <x:c r="U19" s="2" t="str">
        <x:f>IF(NOT(A19&lt;=MIN(Setup!$B$7,Setup!$B$8)),"Future",IF(COUNT(B19:D19)=3,"Reported","Missing ad input"))</x:f>
        <x:v>Future</x:v>
      </x:c>
      <x:c r="V19" s="2"/>
      <x:c r="W19" t="n">
        <x:f>IF(ISNUMBER(B19),1,0)</x:f>
        <x:v>0</x:v>
      </x:c>
    </x:row>
    <x:row r="20" ht="23" customHeight="1">
      <x:c r="A20" s="7" t="n">
        <x:f>Setup!$B$6+14</x:f>
        <x:v>46310</x:v>
      </x:c>
      <x:c r="B20" s="14"/>
      <x:c r="C20" s="5"/>
      <x:c r="D20" s="5"/>
      <x:c r="E20" s="2" t="str">
        <x:f>IF(OR(NOT(A20&lt;=MIN(Setup!$B$7,Setup!$B$8)),COUNTA(Leads!$A$6:$A$505)=0),"",COUNTIFS(Leads!$B$6:$B$505,"&gt;="&amp;A20,Leads!$B$6:$B$505,"&lt;="&amp;A20,Leads!$B$6:$B$505,"&gt;="&amp;Setup!$B$6,Leads!$B$6:$B$505,"&lt;="&amp;Setup!$B$8))</x:f>
      </x:c>
      <x:c r="F20" s="2" t="str">
        <x:f>IF(OR(NOT(A20&lt;=MIN(Setup!$B$7,Setup!$B$8)),COUNTA(Leads!$A$6:$A$505)=0),"",COUNTIFS(Leads!$E$6:$E$505,"&gt;="&amp;A20,Leads!$E$6:$E$505,"&lt;="&amp;A20,Leads!$B$6:$B$505,"&gt;="&amp;Setup!$B$6,Leads!$B$6:$B$505,"&lt;="&amp;Setup!$B$8))</x:f>
      </x:c>
      <x:c r="G20" s="2" t="str">
        <x:f>IF(OR(NOT(A20&lt;=MIN(Setup!$B$7,Setup!$B$8)),COUNTA(Leads!$A$6:$A$505)=0),"",COUNTIFS(Leads!$F$6:$F$505,"&gt;="&amp;A20,Leads!$F$6:$F$505,"&lt;="&amp;A20,Leads!$B$6:$B$505,"&gt;="&amp;Setup!$B$6,Leads!$B$6:$B$505,"&lt;="&amp;Setup!$B$8))</x:f>
      </x:c>
      <x:c r="H20" s="2" t="str">
        <x:f>IF(OR(NOT(A20&lt;=MIN(Setup!$B$7,Setup!$B$8)),COUNTA(Leads!$A$6:$A$505)=0),"",COUNTIFS(Leads!$G$6:$G$505,"&gt;="&amp;A20,Leads!$G$6:$G$505,"&lt;="&amp;A20,Leads!$B$6:$B$505,"&gt;="&amp;Setup!$B$6,Leads!$B$6:$B$505,"&lt;="&amp;Setup!$B$8))</x:f>
      </x:c>
      <x:c r="I20" s="2" t="str">
        <x:f>IF(OR(NOT(A20&lt;=MIN(Setup!$B$7,Setup!$B$8)),COUNTA(Leads!$A$6:$A$505)=0),"",COUNTIFS(Leads!$H$6:$H$505,"&gt;="&amp;A20,Leads!$H$6:$H$505,"&lt;="&amp;A20,Leads!$B$6:$B$505,"&gt;="&amp;Setup!$B$6,Leads!$B$6:$B$505,"&lt;="&amp;Setup!$B$8))</x:f>
      </x:c>
      <x:c r="J20" s="19" t="str">
        <x:f>IF(NOT(A20&lt;=MIN(Setup!$B$7,Setup!$B$8)),"",IF(COUNTIFS(Leads!$I$6:$I$505,A20,Leads!$B$6:$B$505,"&gt;="&amp;Setup!$B$6,Leads!$B$6:$B$505,"&lt;="&amp;Setup!$B$8)=0,"",IF(SUMIFS(Leads!$N$6:$N$505,Leads!$I$6:$I$505,A20)&gt;0,"n.a.",SUMIFS(Leads!$J$6:$J$505,Leads!$I$6:$I$505,A20))))</x:f>
      </x:c>
      <x:c r="K20" s="19" t="str">
        <x:f>IF(OR(COUNT(B20:C20)&lt;2,C20=0),"n.a.",B20/C20*1000)</x:f>
        <x:v>n.a.</x:v>
      </x:c>
      <x:c r="L20" s="20" t="str">
        <x:f>IF(OR(NOT(ISNUMBER(D20)),NOT(ISNUMBER(C20)),C20=0),"n.a.",D20/C20)</x:f>
        <x:v>n.a.</x:v>
      </x:c>
      <x:c r="M20" s="19" t="str">
        <x:f>IF(OR(NOT(ISNUMBER(B20)),NOT(ISNUMBER(D20)),D20=0),"n.a.",B20/D20)</x:f>
        <x:v>n.a.</x:v>
      </x:c>
      <x:c r="N20" s="19" t="str">
        <x:f>IF(OR(NOT(ISNUMBER(B20)),NOT(ISNUMBER(E20)),E20=0),"n.a.",B20/E20)</x:f>
        <x:v>n.a.</x:v>
      </x:c>
      <x:c r="O20" s="2" t="str">
        <x:f>IF(OR(NOT(A20&lt;=MIN(Setup!$B$7,Setup!$B$8)),COUNTA(Appointments!$A$6:$A$605)=0),"",COUNTIFS(Appointments!$C$6:$C$605,"&gt;="&amp;A20,Appointments!$C$6:$C$605,"&lt;="&amp;A20,Appointments!$D$6:$D$605,"Held",Appointments!$E$6:$E$605,"&gt;0",Appointments!$E$6:$E$605,"&lt;="&amp;Setup!$B$7))</x:f>
      </x:c>
      <x:c r="P20" s="2" t="str">
        <x:f>IF(OR(NOT(A20&lt;=MIN(Setup!$B$7,Setup!$B$8)),COUNTA(Appointments!$A$6:$A$605)=0),"",COUNTIFS(Appointments!$C$6:$C$605,"&gt;="&amp;A20,Appointments!$C$6:$C$605,"&lt;="&amp;A20,Appointments!$D$6:$D$605,"No-show",Appointments!$E$6:$E$605,"&gt;0",Appointments!$E$6:$E$605,"&lt;="&amp;Setup!$B$7))</x:f>
      </x:c>
      <x:c r="Q20" s="20" t="str">
        <x:f>IF(OR(COUNT(O20:P20)&lt;2,SUM(O20:P20)=0),"n.a.",O20/SUM(O20:P20))</x:f>
        <x:v>n.a.</x:v>
      </x:c>
      <x:c r="R20" s="2" t="str">
        <x:f>IF(NOT(A20&lt;=MIN(Setup!$B$7,Setup!$B$8)),"",COUNTIFS(Appointments!$C$6:$C$605,A20,Appointments!$D$6:$D$605,"Pending"))</x:f>
      </x:c>
      <x:c r="S20" s="2" t="str">
        <x:f>IF(NOT(A20&lt;=MIN(Setup!$B$7,Setup!$B$8)),"",COUNTIFS(Appointments!$C$6:$C$605,"&gt;="&amp;A20,Appointments!$C$6:$C$605,"&lt;="&amp;A20,Appointments!$D$6:$D$605,"Cancelled",Appointments!$E$6:$E$605,"&gt;0",Appointments!$E$6:$E$605,"&lt;="&amp;Setup!$B$7))</x:f>
      </x:c>
      <x:c r="T20" s="2" t="str">
        <x:f>IF(NOT(A20&lt;=MIN(Setup!$B$7,Setup!$B$8)),"",COUNTIFS(Appointments!$C$6:$C$605,"&gt;="&amp;A20,Appointments!$C$6:$C$605,"&lt;="&amp;A20,Appointments!$D$6:$D$605,"Rescheduled",Appointments!$E$6:$E$605,"&gt;0",Appointments!$E$6:$E$605,"&lt;="&amp;Setup!$B$7))</x:f>
      </x:c>
      <x:c r="U20" s="2" t="str">
        <x:f>IF(NOT(A20&lt;=MIN(Setup!$B$7,Setup!$B$8)),"Future",IF(COUNT(B20:D20)=3,"Reported","Missing ad input"))</x:f>
        <x:v>Future</x:v>
      </x:c>
      <x:c r="V20" s="2"/>
      <x:c r="W20" t="n">
        <x:f>IF(ISNUMBER(B20),1,0)</x:f>
        <x:v>0</x:v>
      </x:c>
    </x:row>
    <x:row r="21" ht="23" customHeight="1">
      <x:c r="A21" s="7" t="n">
        <x:f>Setup!$B$6+15</x:f>
        <x:v>46311</x:v>
      </x:c>
      <x:c r="B21" s="14"/>
      <x:c r="C21" s="5"/>
      <x:c r="D21" s="5"/>
      <x:c r="E21" s="2" t="str">
        <x:f>IF(OR(NOT(A21&lt;=MIN(Setup!$B$7,Setup!$B$8)),COUNTA(Leads!$A$6:$A$505)=0),"",COUNTIFS(Leads!$B$6:$B$505,"&gt;="&amp;A21,Leads!$B$6:$B$505,"&lt;="&amp;A21,Leads!$B$6:$B$505,"&gt;="&amp;Setup!$B$6,Leads!$B$6:$B$505,"&lt;="&amp;Setup!$B$8))</x:f>
      </x:c>
      <x:c r="F21" s="2" t="str">
        <x:f>IF(OR(NOT(A21&lt;=MIN(Setup!$B$7,Setup!$B$8)),COUNTA(Leads!$A$6:$A$505)=0),"",COUNTIFS(Leads!$E$6:$E$505,"&gt;="&amp;A21,Leads!$E$6:$E$505,"&lt;="&amp;A21,Leads!$B$6:$B$505,"&gt;="&amp;Setup!$B$6,Leads!$B$6:$B$505,"&lt;="&amp;Setup!$B$8))</x:f>
      </x:c>
      <x:c r="G21" s="2" t="str">
        <x:f>IF(OR(NOT(A21&lt;=MIN(Setup!$B$7,Setup!$B$8)),COUNTA(Leads!$A$6:$A$505)=0),"",COUNTIFS(Leads!$F$6:$F$505,"&gt;="&amp;A21,Leads!$F$6:$F$505,"&lt;="&amp;A21,Leads!$B$6:$B$505,"&gt;="&amp;Setup!$B$6,Leads!$B$6:$B$505,"&lt;="&amp;Setup!$B$8))</x:f>
      </x:c>
      <x:c r="H21" s="2" t="str">
        <x:f>IF(OR(NOT(A21&lt;=MIN(Setup!$B$7,Setup!$B$8)),COUNTA(Leads!$A$6:$A$505)=0),"",COUNTIFS(Leads!$G$6:$G$505,"&gt;="&amp;A21,Leads!$G$6:$G$505,"&lt;="&amp;A21,Leads!$B$6:$B$505,"&gt;="&amp;Setup!$B$6,Leads!$B$6:$B$505,"&lt;="&amp;Setup!$B$8))</x:f>
      </x:c>
      <x:c r="I21" s="2" t="str">
        <x:f>IF(OR(NOT(A21&lt;=MIN(Setup!$B$7,Setup!$B$8)),COUNTA(Leads!$A$6:$A$505)=0),"",COUNTIFS(Leads!$H$6:$H$505,"&gt;="&amp;A21,Leads!$H$6:$H$505,"&lt;="&amp;A21,Leads!$B$6:$B$505,"&gt;="&amp;Setup!$B$6,Leads!$B$6:$B$505,"&lt;="&amp;Setup!$B$8))</x:f>
      </x:c>
      <x:c r="J21" s="19" t="str">
        <x:f>IF(NOT(A21&lt;=MIN(Setup!$B$7,Setup!$B$8)),"",IF(COUNTIFS(Leads!$I$6:$I$505,A21,Leads!$B$6:$B$505,"&gt;="&amp;Setup!$B$6,Leads!$B$6:$B$505,"&lt;="&amp;Setup!$B$8)=0,"",IF(SUMIFS(Leads!$N$6:$N$505,Leads!$I$6:$I$505,A21)&gt;0,"n.a.",SUMIFS(Leads!$J$6:$J$505,Leads!$I$6:$I$505,A21))))</x:f>
      </x:c>
      <x:c r="K21" s="19" t="str">
        <x:f>IF(OR(COUNT(B21:C21)&lt;2,C21=0),"n.a.",B21/C21*1000)</x:f>
        <x:v>n.a.</x:v>
      </x:c>
      <x:c r="L21" s="20" t="str">
        <x:f>IF(OR(NOT(ISNUMBER(D21)),NOT(ISNUMBER(C21)),C21=0),"n.a.",D21/C21)</x:f>
        <x:v>n.a.</x:v>
      </x:c>
      <x:c r="M21" s="19" t="str">
        <x:f>IF(OR(NOT(ISNUMBER(B21)),NOT(ISNUMBER(D21)),D21=0),"n.a.",B21/D21)</x:f>
        <x:v>n.a.</x:v>
      </x:c>
      <x:c r="N21" s="19" t="str">
        <x:f>IF(OR(NOT(ISNUMBER(B21)),NOT(ISNUMBER(E21)),E21=0),"n.a.",B21/E21)</x:f>
        <x:v>n.a.</x:v>
      </x:c>
      <x:c r="O21" s="2" t="str">
        <x:f>IF(OR(NOT(A21&lt;=MIN(Setup!$B$7,Setup!$B$8)),COUNTA(Appointments!$A$6:$A$605)=0),"",COUNTIFS(Appointments!$C$6:$C$605,"&gt;="&amp;A21,Appointments!$C$6:$C$605,"&lt;="&amp;A21,Appointments!$D$6:$D$605,"Held",Appointments!$E$6:$E$605,"&gt;0",Appointments!$E$6:$E$605,"&lt;="&amp;Setup!$B$7))</x:f>
      </x:c>
      <x:c r="P21" s="2" t="str">
        <x:f>IF(OR(NOT(A21&lt;=MIN(Setup!$B$7,Setup!$B$8)),COUNTA(Appointments!$A$6:$A$605)=0),"",COUNTIFS(Appointments!$C$6:$C$605,"&gt;="&amp;A21,Appointments!$C$6:$C$605,"&lt;="&amp;A21,Appointments!$D$6:$D$605,"No-show",Appointments!$E$6:$E$605,"&gt;0",Appointments!$E$6:$E$605,"&lt;="&amp;Setup!$B$7))</x:f>
      </x:c>
      <x:c r="Q21" s="20" t="str">
        <x:f>IF(OR(COUNT(O21:P21)&lt;2,SUM(O21:P21)=0),"n.a.",O21/SUM(O21:P21))</x:f>
        <x:v>n.a.</x:v>
      </x:c>
      <x:c r="R21" s="2" t="str">
        <x:f>IF(NOT(A21&lt;=MIN(Setup!$B$7,Setup!$B$8)),"",COUNTIFS(Appointments!$C$6:$C$605,A21,Appointments!$D$6:$D$605,"Pending"))</x:f>
      </x:c>
      <x:c r="S21" s="2" t="str">
        <x:f>IF(NOT(A21&lt;=MIN(Setup!$B$7,Setup!$B$8)),"",COUNTIFS(Appointments!$C$6:$C$605,"&gt;="&amp;A21,Appointments!$C$6:$C$605,"&lt;="&amp;A21,Appointments!$D$6:$D$605,"Cancelled",Appointments!$E$6:$E$605,"&gt;0",Appointments!$E$6:$E$605,"&lt;="&amp;Setup!$B$7))</x:f>
      </x:c>
      <x:c r="T21" s="2" t="str">
        <x:f>IF(NOT(A21&lt;=MIN(Setup!$B$7,Setup!$B$8)),"",COUNTIFS(Appointments!$C$6:$C$605,"&gt;="&amp;A21,Appointments!$C$6:$C$605,"&lt;="&amp;A21,Appointments!$D$6:$D$605,"Rescheduled",Appointments!$E$6:$E$605,"&gt;0",Appointments!$E$6:$E$605,"&lt;="&amp;Setup!$B$7))</x:f>
      </x:c>
      <x:c r="U21" s="2" t="str">
        <x:f>IF(NOT(A21&lt;=MIN(Setup!$B$7,Setup!$B$8)),"Future",IF(COUNT(B21:D21)=3,"Reported","Missing ad input"))</x:f>
        <x:v>Future</x:v>
      </x:c>
      <x:c r="V21" s="2"/>
      <x:c r="W21" t="n">
        <x:f>IF(ISNUMBER(B21),1,0)</x:f>
        <x:v>0</x:v>
      </x:c>
    </x:row>
    <x:row r="22" ht="23" customHeight="1">
      <x:c r="A22" s="7" t="n">
        <x:f>Setup!$B$6+16</x:f>
        <x:v>46312</x:v>
      </x:c>
      <x:c r="B22" s="14"/>
      <x:c r="C22" s="5"/>
      <x:c r="D22" s="5"/>
      <x:c r="E22" s="2" t="str">
        <x:f>IF(OR(NOT(A22&lt;=MIN(Setup!$B$7,Setup!$B$8)),COUNTA(Leads!$A$6:$A$505)=0),"",COUNTIFS(Leads!$B$6:$B$505,"&gt;="&amp;A22,Leads!$B$6:$B$505,"&lt;="&amp;A22,Leads!$B$6:$B$505,"&gt;="&amp;Setup!$B$6,Leads!$B$6:$B$505,"&lt;="&amp;Setup!$B$8))</x:f>
      </x:c>
      <x:c r="F22" s="2" t="str">
        <x:f>IF(OR(NOT(A22&lt;=MIN(Setup!$B$7,Setup!$B$8)),COUNTA(Leads!$A$6:$A$505)=0),"",COUNTIFS(Leads!$E$6:$E$505,"&gt;="&amp;A22,Leads!$E$6:$E$505,"&lt;="&amp;A22,Leads!$B$6:$B$505,"&gt;="&amp;Setup!$B$6,Leads!$B$6:$B$505,"&lt;="&amp;Setup!$B$8))</x:f>
      </x:c>
      <x:c r="G22" s="2" t="str">
        <x:f>IF(OR(NOT(A22&lt;=MIN(Setup!$B$7,Setup!$B$8)),COUNTA(Leads!$A$6:$A$505)=0),"",COUNTIFS(Leads!$F$6:$F$505,"&gt;="&amp;A22,Leads!$F$6:$F$505,"&lt;="&amp;A22,Leads!$B$6:$B$505,"&gt;="&amp;Setup!$B$6,Leads!$B$6:$B$505,"&lt;="&amp;Setup!$B$8))</x:f>
      </x:c>
      <x:c r="H22" s="2" t="str">
        <x:f>IF(OR(NOT(A22&lt;=MIN(Setup!$B$7,Setup!$B$8)),COUNTA(Leads!$A$6:$A$505)=0),"",COUNTIFS(Leads!$G$6:$G$505,"&gt;="&amp;A22,Leads!$G$6:$G$505,"&lt;="&amp;A22,Leads!$B$6:$B$505,"&gt;="&amp;Setup!$B$6,Leads!$B$6:$B$505,"&lt;="&amp;Setup!$B$8))</x:f>
      </x:c>
      <x:c r="I22" s="2" t="str">
        <x:f>IF(OR(NOT(A22&lt;=MIN(Setup!$B$7,Setup!$B$8)),COUNTA(Leads!$A$6:$A$505)=0),"",COUNTIFS(Leads!$H$6:$H$505,"&gt;="&amp;A22,Leads!$H$6:$H$505,"&lt;="&amp;A22,Leads!$B$6:$B$505,"&gt;="&amp;Setup!$B$6,Leads!$B$6:$B$505,"&lt;="&amp;Setup!$B$8))</x:f>
      </x:c>
      <x:c r="J22" s="19" t="str">
        <x:f>IF(NOT(A22&lt;=MIN(Setup!$B$7,Setup!$B$8)),"",IF(COUNTIFS(Leads!$I$6:$I$505,A22,Leads!$B$6:$B$505,"&gt;="&amp;Setup!$B$6,Leads!$B$6:$B$505,"&lt;="&amp;Setup!$B$8)=0,"",IF(SUMIFS(Leads!$N$6:$N$505,Leads!$I$6:$I$505,A22)&gt;0,"n.a.",SUMIFS(Leads!$J$6:$J$505,Leads!$I$6:$I$505,A22))))</x:f>
      </x:c>
      <x:c r="K22" s="19" t="str">
        <x:f>IF(OR(COUNT(B22:C22)&lt;2,C22=0),"n.a.",B22/C22*1000)</x:f>
        <x:v>n.a.</x:v>
      </x:c>
      <x:c r="L22" s="20" t="str">
        <x:f>IF(OR(NOT(ISNUMBER(D22)),NOT(ISNUMBER(C22)),C22=0),"n.a.",D22/C22)</x:f>
        <x:v>n.a.</x:v>
      </x:c>
      <x:c r="M22" s="19" t="str">
        <x:f>IF(OR(NOT(ISNUMBER(B22)),NOT(ISNUMBER(D22)),D22=0),"n.a.",B22/D22)</x:f>
        <x:v>n.a.</x:v>
      </x:c>
      <x:c r="N22" s="19" t="str">
        <x:f>IF(OR(NOT(ISNUMBER(B22)),NOT(ISNUMBER(E22)),E22=0),"n.a.",B22/E22)</x:f>
        <x:v>n.a.</x:v>
      </x:c>
      <x:c r="O22" s="2" t="str">
        <x:f>IF(OR(NOT(A22&lt;=MIN(Setup!$B$7,Setup!$B$8)),COUNTA(Appointments!$A$6:$A$605)=0),"",COUNTIFS(Appointments!$C$6:$C$605,"&gt;="&amp;A22,Appointments!$C$6:$C$605,"&lt;="&amp;A22,Appointments!$D$6:$D$605,"Held",Appointments!$E$6:$E$605,"&gt;0",Appointments!$E$6:$E$605,"&lt;="&amp;Setup!$B$7))</x:f>
      </x:c>
      <x:c r="P22" s="2" t="str">
        <x:f>IF(OR(NOT(A22&lt;=MIN(Setup!$B$7,Setup!$B$8)),COUNTA(Appointments!$A$6:$A$605)=0),"",COUNTIFS(Appointments!$C$6:$C$605,"&gt;="&amp;A22,Appointments!$C$6:$C$605,"&lt;="&amp;A22,Appointments!$D$6:$D$605,"No-show",Appointments!$E$6:$E$605,"&gt;0",Appointments!$E$6:$E$605,"&lt;="&amp;Setup!$B$7))</x:f>
      </x:c>
      <x:c r="Q22" s="20" t="str">
        <x:f>IF(OR(COUNT(O22:P22)&lt;2,SUM(O22:P22)=0),"n.a.",O22/SUM(O22:P22))</x:f>
        <x:v>n.a.</x:v>
      </x:c>
      <x:c r="R22" s="2" t="str">
        <x:f>IF(NOT(A22&lt;=MIN(Setup!$B$7,Setup!$B$8)),"",COUNTIFS(Appointments!$C$6:$C$605,A22,Appointments!$D$6:$D$605,"Pending"))</x:f>
      </x:c>
      <x:c r="S22" s="2" t="str">
        <x:f>IF(NOT(A22&lt;=MIN(Setup!$B$7,Setup!$B$8)),"",COUNTIFS(Appointments!$C$6:$C$605,"&gt;="&amp;A22,Appointments!$C$6:$C$605,"&lt;="&amp;A22,Appointments!$D$6:$D$605,"Cancelled",Appointments!$E$6:$E$605,"&gt;0",Appointments!$E$6:$E$605,"&lt;="&amp;Setup!$B$7))</x:f>
      </x:c>
      <x:c r="T22" s="2" t="str">
        <x:f>IF(NOT(A22&lt;=MIN(Setup!$B$7,Setup!$B$8)),"",COUNTIFS(Appointments!$C$6:$C$605,"&gt;="&amp;A22,Appointments!$C$6:$C$605,"&lt;="&amp;A22,Appointments!$D$6:$D$605,"Rescheduled",Appointments!$E$6:$E$605,"&gt;0",Appointments!$E$6:$E$605,"&lt;="&amp;Setup!$B$7))</x:f>
      </x:c>
      <x:c r="U22" s="2" t="str">
        <x:f>IF(NOT(A22&lt;=MIN(Setup!$B$7,Setup!$B$8)),"Future",IF(COUNT(B22:D22)=3,"Reported","Missing ad input"))</x:f>
        <x:v>Future</x:v>
      </x:c>
      <x:c r="V22" s="2"/>
      <x:c r="W22" t="n">
        <x:f>IF(ISNUMBER(B22),1,0)</x:f>
        <x:v>0</x:v>
      </x:c>
    </x:row>
    <x:row r="23" ht="23" customHeight="1">
      <x:c r="A23" s="7" t="n">
        <x:f>Setup!$B$6+17</x:f>
        <x:v>46313</x:v>
      </x:c>
      <x:c r="B23" s="14"/>
      <x:c r="C23" s="5"/>
      <x:c r="D23" s="5"/>
      <x:c r="E23" s="2" t="str">
        <x:f>IF(OR(NOT(A23&lt;=MIN(Setup!$B$7,Setup!$B$8)),COUNTA(Leads!$A$6:$A$505)=0),"",COUNTIFS(Leads!$B$6:$B$505,"&gt;="&amp;A23,Leads!$B$6:$B$505,"&lt;="&amp;A23,Leads!$B$6:$B$505,"&gt;="&amp;Setup!$B$6,Leads!$B$6:$B$505,"&lt;="&amp;Setup!$B$8))</x:f>
      </x:c>
      <x:c r="F23" s="2" t="str">
        <x:f>IF(OR(NOT(A23&lt;=MIN(Setup!$B$7,Setup!$B$8)),COUNTA(Leads!$A$6:$A$505)=0),"",COUNTIFS(Leads!$E$6:$E$505,"&gt;="&amp;A23,Leads!$E$6:$E$505,"&lt;="&amp;A23,Leads!$B$6:$B$505,"&gt;="&amp;Setup!$B$6,Leads!$B$6:$B$505,"&lt;="&amp;Setup!$B$8))</x:f>
      </x:c>
      <x:c r="G23" s="2" t="str">
        <x:f>IF(OR(NOT(A23&lt;=MIN(Setup!$B$7,Setup!$B$8)),COUNTA(Leads!$A$6:$A$505)=0),"",COUNTIFS(Leads!$F$6:$F$505,"&gt;="&amp;A23,Leads!$F$6:$F$505,"&lt;="&amp;A23,Leads!$B$6:$B$505,"&gt;="&amp;Setup!$B$6,Leads!$B$6:$B$505,"&lt;="&amp;Setup!$B$8))</x:f>
      </x:c>
      <x:c r="H23" s="2" t="str">
        <x:f>IF(OR(NOT(A23&lt;=MIN(Setup!$B$7,Setup!$B$8)),COUNTA(Leads!$A$6:$A$505)=0),"",COUNTIFS(Leads!$G$6:$G$505,"&gt;="&amp;A23,Leads!$G$6:$G$505,"&lt;="&amp;A23,Leads!$B$6:$B$505,"&gt;="&amp;Setup!$B$6,Leads!$B$6:$B$505,"&lt;="&amp;Setup!$B$8))</x:f>
      </x:c>
      <x:c r="I23" s="2" t="str">
        <x:f>IF(OR(NOT(A23&lt;=MIN(Setup!$B$7,Setup!$B$8)),COUNTA(Leads!$A$6:$A$505)=0),"",COUNTIFS(Leads!$H$6:$H$505,"&gt;="&amp;A23,Leads!$H$6:$H$505,"&lt;="&amp;A23,Leads!$B$6:$B$505,"&gt;="&amp;Setup!$B$6,Leads!$B$6:$B$505,"&lt;="&amp;Setup!$B$8))</x:f>
      </x:c>
      <x:c r="J23" s="19" t="str">
        <x:f>IF(NOT(A23&lt;=MIN(Setup!$B$7,Setup!$B$8)),"",IF(COUNTIFS(Leads!$I$6:$I$505,A23,Leads!$B$6:$B$505,"&gt;="&amp;Setup!$B$6,Leads!$B$6:$B$505,"&lt;="&amp;Setup!$B$8)=0,"",IF(SUMIFS(Leads!$N$6:$N$505,Leads!$I$6:$I$505,A23)&gt;0,"n.a.",SUMIFS(Leads!$J$6:$J$505,Leads!$I$6:$I$505,A23))))</x:f>
      </x:c>
      <x:c r="K23" s="19" t="str">
        <x:f>IF(OR(COUNT(B23:C23)&lt;2,C23=0),"n.a.",B23/C23*1000)</x:f>
        <x:v>n.a.</x:v>
      </x:c>
      <x:c r="L23" s="20" t="str">
        <x:f>IF(OR(NOT(ISNUMBER(D23)),NOT(ISNUMBER(C23)),C23=0),"n.a.",D23/C23)</x:f>
        <x:v>n.a.</x:v>
      </x:c>
      <x:c r="M23" s="19" t="str">
        <x:f>IF(OR(NOT(ISNUMBER(B23)),NOT(ISNUMBER(D23)),D23=0),"n.a.",B23/D23)</x:f>
        <x:v>n.a.</x:v>
      </x:c>
      <x:c r="N23" s="19" t="str">
        <x:f>IF(OR(NOT(ISNUMBER(B23)),NOT(ISNUMBER(E23)),E23=0),"n.a.",B23/E23)</x:f>
        <x:v>n.a.</x:v>
      </x:c>
      <x:c r="O23" s="2" t="str">
        <x:f>IF(OR(NOT(A23&lt;=MIN(Setup!$B$7,Setup!$B$8)),COUNTA(Appointments!$A$6:$A$605)=0),"",COUNTIFS(Appointments!$C$6:$C$605,"&gt;="&amp;A23,Appointments!$C$6:$C$605,"&lt;="&amp;A23,Appointments!$D$6:$D$605,"Held",Appointments!$E$6:$E$605,"&gt;0",Appointments!$E$6:$E$605,"&lt;="&amp;Setup!$B$7))</x:f>
      </x:c>
      <x:c r="P23" s="2" t="str">
        <x:f>IF(OR(NOT(A23&lt;=MIN(Setup!$B$7,Setup!$B$8)),COUNTA(Appointments!$A$6:$A$605)=0),"",COUNTIFS(Appointments!$C$6:$C$605,"&gt;="&amp;A23,Appointments!$C$6:$C$605,"&lt;="&amp;A23,Appointments!$D$6:$D$605,"No-show",Appointments!$E$6:$E$605,"&gt;0",Appointments!$E$6:$E$605,"&lt;="&amp;Setup!$B$7))</x:f>
      </x:c>
      <x:c r="Q23" s="20" t="str">
        <x:f>IF(OR(COUNT(O23:P23)&lt;2,SUM(O23:P23)=0),"n.a.",O23/SUM(O23:P23))</x:f>
        <x:v>n.a.</x:v>
      </x:c>
      <x:c r="R23" s="2" t="str">
        <x:f>IF(NOT(A23&lt;=MIN(Setup!$B$7,Setup!$B$8)),"",COUNTIFS(Appointments!$C$6:$C$605,A23,Appointments!$D$6:$D$605,"Pending"))</x:f>
      </x:c>
      <x:c r="S23" s="2" t="str">
        <x:f>IF(NOT(A23&lt;=MIN(Setup!$B$7,Setup!$B$8)),"",COUNTIFS(Appointments!$C$6:$C$605,"&gt;="&amp;A23,Appointments!$C$6:$C$605,"&lt;="&amp;A23,Appointments!$D$6:$D$605,"Cancelled",Appointments!$E$6:$E$605,"&gt;0",Appointments!$E$6:$E$605,"&lt;="&amp;Setup!$B$7))</x:f>
      </x:c>
      <x:c r="T23" s="2" t="str">
        <x:f>IF(NOT(A23&lt;=MIN(Setup!$B$7,Setup!$B$8)),"",COUNTIFS(Appointments!$C$6:$C$605,"&gt;="&amp;A23,Appointments!$C$6:$C$605,"&lt;="&amp;A23,Appointments!$D$6:$D$605,"Rescheduled",Appointments!$E$6:$E$605,"&gt;0",Appointments!$E$6:$E$605,"&lt;="&amp;Setup!$B$7))</x:f>
      </x:c>
      <x:c r="U23" s="2" t="str">
        <x:f>IF(NOT(A23&lt;=MIN(Setup!$B$7,Setup!$B$8)),"Future",IF(COUNT(B23:D23)=3,"Reported","Missing ad input"))</x:f>
        <x:v>Future</x:v>
      </x:c>
      <x:c r="V23" s="2"/>
      <x:c r="W23" t="n">
        <x:f>IF(ISNUMBER(B23),1,0)</x:f>
        <x:v>0</x:v>
      </x:c>
    </x:row>
    <x:row r="24" ht="23" customHeight="1">
      <x:c r="A24" s="7" t="n">
        <x:f>Setup!$B$6+18</x:f>
        <x:v>46314</x:v>
      </x:c>
      <x:c r="B24" s="14"/>
      <x:c r="C24" s="5"/>
      <x:c r="D24" s="5"/>
      <x:c r="E24" s="2" t="str">
        <x:f>IF(OR(NOT(A24&lt;=MIN(Setup!$B$7,Setup!$B$8)),COUNTA(Leads!$A$6:$A$505)=0),"",COUNTIFS(Leads!$B$6:$B$505,"&gt;="&amp;A24,Leads!$B$6:$B$505,"&lt;="&amp;A24,Leads!$B$6:$B$505,"&gt;="&amp;Setup!$B$6,Leads!$B$6:$B$505,"&lt;="&amp;Setup!$B$8))</x:f>
      </x:c>
      <x:c r="F24" s="2" t="str">
        <x:f>IF(OR(NOT(A24&lt;=MIN(Setup!$B$7,Setup!$B$8)),COUNTA(Leads!$A$6:$A$505)=0),"",COUNTIFS(Leads!$E$6:$E$505,"&gt;="&amp;A24,Leads!$E$6:$E$505,"&lt;="&amp;A24,Leads!$B$6:$B$505,"&gt;="&amp;Setup!$B$6,Leads!$B$6:$B$505,"&lt;="&amp;Setup!$B$8))</x:f>
      </x:c>
      <x:c r="G24" s="2" t="str">
        <x:f>IF(OR(NOT(A24&lt;=MIN(Setup!$B$7,Setup!$B$8)),COUNTA(Leads!$A$6:$A$505)=0),"",COUNTIFS(Leads!$F$6:$F$505,"&gt;="&amp;A24,Leads!$F$6:$F$505,"&lt;="&amp;A24,Leads!$B$6:$B$505,"&gt;="&amp;Setup!$B$6,Leads!$B$6:$B$505,"&lt;="&amp;Setup!$B$8))</x:f>
      </x:c>
      <x:c r="H24" s="2" t="str">
        <x:f>IF(OR(NOT(A24&lt;=MIN(Setup!$B$7,Setup!$B$8)),COUNTA(Leads!$A$6:$A$505)=0),"",COUNTIFS(Leads!$G$6:$G$505,"&gt;="&amp;A24,Leads!$G$6:$G$505,"&lt;="&amp;A24,Leads!$B$6:$B$505,"&gt;="&amp;Setup!$B$6,Leads!$B$6:$B$505,"&lt;="&amp;Setup!$B$8))</x:f>
      </x:c>
      <x:c r="I24" s="2" t="str">
        <x:f>IF(OR(NOT(A24&lt;=MIN(Setup!$B$7,Setup!$B$8)),COUNTA(Leads!$A$6:$A$505)=0),"",COUNTIFS(Leads!$H$6:$H$505,"&gt;="&amp;A24,Leads!$H$6:$H$505,"&lt;="&amp;A24,Leads!$B$6:$B$505,"&gt;="&amp;Setup!$B$6,Leads!$B$6:$B$505,"&lt;="&amp;Setup!$B$8))</x:f>
      </x:c>
      <x:c r="J24" s="19" t="str">
        <x:f>IF(NOT(A24&lt;=MIN(Setup!$B$7,Setup!$B$8)),"",IF(COUNTIFS(Leads!$I$6:$I$505,A24,Leads!$B$6:$B$505,"&gt;="&amp;Setup!$B$6,Leads!$B$6:$B$505,"&lt;="&amp;Setup!$B$8)=0,"",IF(SUMIFS(Leads!$N$6:$N$505,Leads!$I$6:$I$505,A24)&gt;0,"n.a.",SUMIFS(Leads!$J$6:$J$505,Leads!$I$6:$I$505,A24))))</x:f>
      </x:c>
      <x:c r="K24" s="19" t="str">
        <x:f>IF(OR(COUNT(B24:C24)&lt;2,C24=0),"n.a.",B24/C24*1000)</x:f>
        <x:v>n.a.</x:v>
      </x:c>
      <x:c r="L24" s="20" t="str">
        <x:f>IF(OR(NOT(ISNUMBER(D24)),NOT(ISNUMBER(C24)),C24=0),"n.a.",D24/C24)</x:f>
        <x:v>n.a.</x:v>
      </x:c>
      <x:c r="M24" s="19" t="str">
        <x:f>IF(OR(NOT(ISNUMBER(B24)),NOT(ISNUMBER(D24)),D24=0),"n.a.",B24/D24)</x:f>
        <x:v>n.a.</x:v>
      </x:c>
      <x:c r="N24" s="19" t="str">
        <x:f>IF(OR(NOT(ISNUMBER(B24)),NOT(ISNUMBER(E24)),E24=0),"n.a.",B24/E24)</x:f>
        <x:v>n.a.</x:v>
      </x:c>
      <x:c r="O24" s="2" t="str">
        <x:f>IF(OR(NOT(A24&lt;=MIN(Setup!$B$7,Setup!$B$8)),COUNTA(Appointments!$A$6:$A$605)=0),"",COUNTIFS(Appointments!$C$6:$C$605,"&gt;="&amp;A24,Appointments!$C$6:$C$605,"&lt;="&amp;A24,Appointments!$D$6:$D$605,"Held",Appointments!$E$6:$E$605,"&gt;0",Appointments!$E$6:$E$605,"&lt;="&amp;Setup!$B$7))</x:f>
      </x:c>
      <x:c r="P24" s="2" t="str">
        <x:f>IF(OR(NOT(A24&lt;=MIN(Setup!$B$7,Setup!$B$8)),COUNTA(Appointments!$A$6:$A$605)=0),"",COUNTIFS(Appointments!$C$6:$C$605,"&gt;="&amp;A24,Appointments!$C$6:$C$605,"&lt;="&amp;A24,Appointments!$D$6:$D$605,"No-show",Appointments!$E$6:$E$605,"&gt;0",Appointments!$E$6:$E$605,"&lt;="&amp;Setup!$B$7))</x:f>
      </x:c>
      <x:c r="Q24" s="20" t="str">
        <x:f>IF(OR(COUNT(O24:P24)&lt;2,SUM(O24:P24)=0),"n.a.",O24/SUM(O24:P24))</x:f>
        <x:v>n.a.</x:v>
      </x:c>
      <x:c r="R24" s="2" t="str">
        <x:f>IF(NOT(A24&lt;=MIN(Setup!$B$7,Setup!$B$8)),"",COUNTIFS(Appointments!$C$6:$C$605,A24,Appointments!$D$6:$D$605,"Pending"))</x:f>
      </x:c>
      <x:c r="S24" s="2" t="str">
        <x:f>IF(NOT(A24&lt;=MIN(Setup!$B$7,Setup!$B$8)),"",COUNTIFS(Appointments!$C$6:$C$605,"&gt;="&amp;A24,Appointments!$C$6:$C$605,"&lt;="&amp;A24,Appointments!$D$6:$D$605,"Cancelled",Appointments!$E$6:$E$605,"&gt;0",Appointments!$E$6:$E$605,"&lt;="&amp;Setup!$B$7))</x:f>
      </x:c>
      <x:c r="T24" s="2" t="str">
        <x:f>IF(NOT(A24&lt;=MIN(Setup!$B$7,Setup!$B$8)),"",COUNTIFS(Appointments!$C$6:$C$605,"&gt;="&amp;A24,Appointments!$C$6:$C$605,"&lt;="&amp;A24,Appointments!$D$6:$D$605,"Rescheduled",Appointments!$E$6:$E$605,"&gt;0",Appointments!$E$6:$E$605,"&lt;="&amp;Setup!$B$7))</x:f>
      </x:c>
      <x:c r="U24" s="2" t="str">
        <x:f>IF(NOT(A24&lt;=MIN(Setup!$B$7,Setup!$B$8)),"Future",IF(COUNT(B24:D24)=3,"Reported","Missing ad input"))</x:f>
        <x:v>Future</x:v>
      </x:c>
      <x:c r="V24" s="2"/>
      <x:c r="W24" t="n">
        <x:f>IF(ISNUMBER(B24),1,0)</x:f>
        <x:v>0</x:v>
      </x:c>
    </x:row>
    <x:row r="25" ht="23" customHeight="1">
      <x:c r="A25" s="7" t="n">
        <x:f>Setup!$B$6+19</x:f>
        <x:v>46315</x:v>
      </x:c>
      <x:c r="B25" s="14"/>
      <x:c r="C25" s="5"/>
      <x:c r="D25" s="5"/>
      <x:c r="E25" s="2" t="str">
        <x:f>IF(OR(NOT(A25&lt;=MIN(Setup!$B$7,Setup!$B$8)),COUNTA(Leads!$A$6:$A$505)=0),"",COUNTIFS(Leads!$B$6:$B$505,"&gt;="&amp;A25,Leads!$B$6:$B$505,"&lt;="&amp;A25,Leads!$B$6:$B$505,"&gt;="&amp;Setup!$B$6,Leads!$B$6:$B$505,"&lt;="&amp;Setup!$B$8))</x:f>
      </x:c>
      <x:c r="F25" s="2" t="str">
        <x:f>IF(OR(NOT(A25&lt;=MIN(Setup!$B$7,Setup!$B$8)),COUNTA(Leads!$A$6:$A$505)=0),"",COUNTIFS(Leads!$E$6:$E$505,"&gt;="&amp;A25,Leads!$E$6:$E$505,"&lt;="&amp;A25,Leads!$B$6:$B$505,"&gt;="&amp;Setup!$B$6,Leads!$B$6:$B$505,"&lt;="&amp;Setup!$B$8))</x:f>
      </x:c>
      <x:c r="G25" s="2" t="str">
        <x:f>IF(OR(NOT(A25&lt;=MIN(Setup!$B$7,Setup!$B$8)),COUNTA(Leads!$A$6:$A$505)=0),"",COUNTIFS(Leads!$F$6:$F$505,"&gt;="&amp;A25,Leads!$F$6:$F$505,"&lt;="&amp;A25,Leads!$B$6:$B$505,"&gt;="&amp;Setup!$B$6,Leads!$B$6:$B$505,"&lt;="&amp;Setup!$B$8))</x:f>
      </x:c>
      <x:c r="H25" s="2" t="str">
        <x:f>IF(OR(NOT(A25&lt;=MIN(Setup!$B$7,Setup!$B$8)),COUNTA(Leads!$A$6:$A$505)=0),"",COUNTIFS(Leads!$G$6:$G$505,"&gt;="&amp;A25,Leads!$G$6:$G$505,"&lt;="&amp;A25,Leads!$B$6:$B$505,"&gt;="&amp;Setup!$B$6,Leads!$B$6:$B$505,"&lt;="&amp;Setup!$B$8))</x:f>
      </x:c>
      <x:c r="I25" s="2" t="str">
        <x:f>IF(OR(NOT(A25&lt;=MIN(Setup!$B$7,Setup!$B$8)),COUNTA(Leads!$A$6:$A$505)=0),"",COUNTIFS(Leads!$H$6:$H$505,"&gt;="&amp;A25,Leads!$H$6:$H$505,"&lt;="&amp;A25,Leads!$B$6:$B$505,"&gt;="&amp;Setup!$B$6,Leads!$B$6:$B$505,"&lt;="&amp;Setup!$B$8))</x:f>
      </x:c>
      <x:c r="J25" s="19" t="str">
        <x:f>IF(NOT(A25&lt;=MIN(Setup!$B$7,Setup!$B$8)),"",IF(COUNTIFS(Leads!$I$6:$I$505,A25,Leads!$B$6:$B$505,"&gt;="&amp;Setup!$B$6,Leads!$B$6:$B$505,"&lt;="&amp;Setup!$B$8)=0,"",IF(SUMIFS(Leads!$N$6:$N$505,Leads!$I$6:$I$505,A25)&gt;0,"n.a.",SUMIFS(Leads!$J$6:$J$505,Leads!$I$6:$I$505,A25))))</x:f>
      </x:c>
      <x:c r="K25" s="19" t="str">
        <x:f>IF(OR(COUNT(B25:C25)&lt;2,C25=0),"n.a.",B25/C25*1000)</x:f>
        <x:v>n.a.</x:v>
      </x:c>
      <x:c r="L25" s="20" t="str">
        <x:f>IF(OR(NOT(ISNUMBER(D25)),NOT(ISNUMBER(C25)),C25=0),"n.a.",D25/C25)</x:f>
        <x:v>n.a.</x:v>
      </x:c>
      <x:c r="M25" s="19" t="str">
        <x:f>IF(OR(NOT(ISNUMBER(B25)),NOT(ISNUMBER(D25)),D25=0),"n.a.",B25/D25)</x:f>
        <x:v>n.a.</x:v>
      </x:c>
      <x:c r="N25" s="19" t="str">
        <x:f>IF(OR(NOT(ISNUMBER(B25)),NOT(ISNUMBER(E25)),E25=0),"n.a.",B25/E25)</x:f>
        <x:v>n.a.</x:v>
      </x:c>
      <x:c r="O25" s="2" t="str">
        <x:f>IF(OR(NOT(A25&lt;=MIN(Setup!$B$7,Setup!$B$8)),COUNTA(Appointments!$A$6:$A$605)=0),"",COUNTIFS(Appointments!$C$6:$C$605,"&gt;="&amp;A25,Appointments!$C$6:$C$605,"&lt;="&amp;A25,Appointments!$D$6:$D$605,"Held",Appointments!$E$6:$E$605,"&gt;0",Appointments!$E$6:$E$605,"&lt;="&amp;Setup!$B$7))</x:f>
      </x:c>
      <x:c r="P25" s="2" t="str">
        <x:f>IF(OR(NOT(A25&lt;=MIN(Setup!$B$7,Setup!$B$8)),COUNTA(Appointments!$A$6:$A$605)=0),"",COUNTIFS(Appointments!$C$6:$C$605,"&gt;="&amp;A25,Appointments!$C$6:$C$605,"&lt;="&amp;A25,Appointments!$D$6:$D$605,"No-show",Appointments!$E$6:$E$605,"&gt;0",Appointments!$E$6:$E$605,"&lt;="&amp;Setup!$B$7))</x:f>
      </x:c>
      <x:c r="Q25" s="20" t="str">
        <x:f>IF(OR(COUNT(O25:P25)&lt;2,SUM(O25:P25)=0),"n.a.",O25/SUM(O25:P25))</x:f>
        <x:v>n.a.</x:v>
      </x:c>
      <x:c r="R25" s="2" t="str">
        <x:f>IF(NOT(A25&lt;=MIN(Setup!$B$7,Setup!$B$8)),"",COUNTIFS(Appointments!$C$6:$C$605,A25,Appointments!$D$6:$D$605,"Pending"))</x:f>
      </x:c>
      <x:c r="S25" s="2" t="str">
        <x:f>IF(NOT(A25&lt;=MIN(Setup!$B$7,Setup!$B$8)),"",COUNTIFS(Appointments!$C$6:$C$605,"&gt;="&amp;A25,Appointments!$C$6:$C$605,"&lt;="&amp;A25,Appointments!$D$6:$D$605,"Cancelled",Appointments!$E$6:$E$605,"&gt;0",Appointments!$E$6:$E$605,"&lt;="&amp;Setup!$B$7))</x:f>
      </x:c>
      <x:c r="T25" s="2" t="str">
        <x:f>IF(NOT(A25&lt;=MIN(Setup!$B$7,Setup!$B$8)),"",COUNTIFS(Appointments!$C$6:$C$605,"&gt;="&amp;A25,Appointments!$C$6:$C$605,"&lt;="&amp;A25,Appointments!$D$6:$D$605,"Rescheduled",Appointments!$E$6:$E$605,"&gt;0",Appointments!$E$6:$E$605,"&lt;="&amp;Setup!$B$7))</x:f>
      </x:c>
      <x:c r="U25" s="2" t="str">
        <x:f>IF(NOT(A25&lt;=MIN(Setup!$B$7,Setup!$B$8)),"Future",IF(COUNT(B25:D25)=3,"Reported","Missing ad input"))</x:f>
        <x:v>Future</x:v>
      </x:c>
      <x:c r="V25" s="2"/>
      <x:c r="W25" t="n">
        <x:f>IF(ISNUMBER(B25),1,0)</x:f>
        <x:v>0</x:v>
      </x:c>
    </x:row>
    <x:row r="26" ht="23" customHeight="1">
      <x:c r="A26" s="7" t="n">
        <x:f>Setup!$B$6+20</x:f>
        <x:v>46316</x:v>
      </x:c>
      <x:c r="B26" s="14"/>
      <x:c r="C26" s="5"/>
      <x:c r="D26" s="5"/>
      <x:c r="E26" s="2" t="str">
        <x:f>IF(OR(NOT(A26&lt;=MIN(Setup!$B$7,Setup!$B$8)),COUNTA(Leads!$A$6:$A$505)=0),"",COUNTIFS(Leads!$B$6:$B$505,"&gt;="&amp;A26,Leads!$B$6:$B$505,"&lt;="&amp;A26,Leads!$B$6:$B$505,"&gt;="&amp;Setup!$B$6,Leads!$B$6:$B$505,"&lt;="&amp;Setup!$B$8))</x:f>
      </x:c>
      <x:c r="F26" s="2" t="str">
        <x:f>IF(OR(NOT(A26&lt;=MIN(Setup!$B$7,Setup!$B$8)),COUNTA(Leads!$A$6:$A$505)=0),"",COUNTIFS(Leads!$E$6:$E$505,"&gt;="&amp;A26,Leads!$E$6:$E$505,"&lt;="&amp;A26,Leads!$B$6:$B$505,"&gt;="&amp;Setup!$B$6,Leads!$B$6:$B$505,"&lt;="&amp;Setup!$B$8))</x:f>
      </x:c>
      <x:c r="G26" s="2" t="str">
        <x:f>IF(OR(NOT(A26&lt;=MIN(Setup!$B$7,Setup!$B$8)),COUNTA(Leads!$A$6:$A$505)=0),"",COUNTIFS(Leads!$F$6:$F$505,"&gt;="&amp;A26,Leads!$F$6:$F$505,"&lt;="&amp;A26,Leads!$B$6:$B$505,"&gt;="&amp;Setup!$B$6,Leads!$B$6:$B$505,"&lt;="&amp;Setup!$B$8))</x:f>
      </x:c>
      <x:c r="H26" s="2" t="str">
        <x:f>IF(OR(NOT(A26&lt;=MIN(Setup!$B$7,Setup!$B$8)),COUNTA(Leads!$A$6:$A$505)=0),"",COUNTIFS(Leads!$G$6:$G$505,"&gt;="&amp;A26,Leads!$G$6:$G$505,"&lt;="&amp;A26,Leads!$B$6:$B$505,"&gt;="&amp;Setup!$B$6,Leads!$B$6:$B$505,"&lt;="&amp;Setup!$B$8))</x:f>
      </x:c>
      <x:c r="I26" s="2" t="str">
        <x:f>IF(OR(NOT(A26&lt;=MIN(Setup!$B$7,Setup!$B$8)),COUNTA(Leads!$A$6:$A$505)=0),"",COUNTIFS(Leads!$H$6:$H$505,"&gt;="&amp;A26,Leads!$H$6:$H$505,"&lt;="&amp;A26,Leads!$B$6:$B$505,"&gt;="&amp;Setup!$B$6,Leads!$B$6:$B$505,"&lt;="&amp;Setup!$B$8))</x:f>
      </x:c>
      <x:c r="J26" s="19" t="str">
        <x:f>IF(NOT(A26&lt;=MIN(Setup!$B$7,Setup!$B$8)),"",IF(COUNTIFS(Leads!$I$6:$I$505,A26,Leads!$B$6:$B$505,"&gt;="&amp;Setup!$B$6,Leads!$B$6:$B$505,"&lt;="&amp;Setup!$B$8)=0,"",IF(SUMIFS(Leads!$N$6:$N$505,Leads!$I$6:$I$505,A26)&gt;0,"n.a.",SUMIFS(Leads!$J$6:$J$505,Leads!$I$6:$I$505,A26))))</x:f>
      </x:c>
      <x:c r="K26" s="19" t="str">
        <x:f>IF(OR(COUNT(B26:C26)&lt;2,C26=0),"n.a.",B26/C26*1000)</x:f>
        <x:v>n.a.</x:v>
      </x:c>
      <x:c r="L26" s="20" t="str">
        <x:f>IF(OR(NOT(ISNUMBER(D26)),NOT(ISNUMBER(C26)),C26=0),"n.a.",D26/C26)</x:f>
        <x:v>n.a.</x:v>
      </x:c>
      <x:c r="M26" s="19" t="str">
        <x:f>IF(OR(NOT(ISNUMBER(B26)),NOT(ISNUMBER(D26)),D26=0),"n.a.",B26/D26)</x:f>
        <x:v>n.a.</x:v>
      </x:c>
      <x:c r="N26" s="19" t="str">
        <x:f>IF(OR(NOT(ISNUMBER(B26)),NOT(ISNUMBER(E26)),E26=0),"n.a.",B26/E26)</x:f>
        <x:v>n.a.</x:v>
      </x:c>
      <x:c r="O26" s="2" t="str">
        <x:f>IF(OR(NOT(A26&lt;=MIN(Setup!$B$7,Setup!$B$8)),COUNTA(Appointments!$A$6:$A$605)=0),"",COUNTIFS(Appointments!$C$6:$C$605,"&gt;="&amp;A26,Appointments!$C$6:$C$605,"&lt;="&amp;A26,Appointments!$D$6:$D$605,"Held",Appointments!$E$6:$E$605,"&gt;0",Appointments!$E$6:$E$605,"&lt;="&amp;Setup!$B$7))</x:f>
      </x:c>
      <x:c r="P26" s="2" t="str">
        <x:f>IF(OR(NOT(A26&lt;=MIN(Setup!$B$7,Setup!$B$8)),COUNTA(Appointments!$A$6:$A$605)=0),"",COUNTIFS(Appointments!$C$6:$C$605,"&gt;="&amp;A26,Appointments!$C$6:$C$605,"&lt;="&amp;A26,Appointments!$D$6:$D$605,"No-show",Appointments!$E$6:$E$605,"&gt;0",Appointments!$E$6:$E$605,"&lt;="&amp;Setup!$B$7))</x:f>
      </x:c>
      <x:c r="Q26" s="20" t="str">
        <x:f>IF(OR(COUNT(O26:P26)&lt;2,SUM(O26:P26)=0),"n.a.",O26/SUM(O26:P26))</x:f>
        <x:v>n.a.</x:v>
      </x:c>
      <x:c r="R26" s="2" t="str">
        <x:f>IF(NOT(A26&lt;=MIN(Setup!$B$7,Setup!$B$8)),"",COUNTIFS(Appointments!$C$6:$C$605,A26,Appointments!$D$6:$D$605,"Pending"))</x:f>
      </x:c>
      <x:c r="S26" s="2" t="str">
        <x:f>IF(NOT(A26&lt;=MIN(Setup!$B$7,Setup!$B$8)),"",COUNTIFS(Appointments!$C$6:$C$605,"&gt;="&amp;A26,Appointments!$C$6:$C$605,"&lt;="&amp;A26,Appointments!$D$6:$D$605,"Cancelled",Appointments!$E$6:$E$605,"&gt;0",Appointments!$E$6:$E$605,"&lt;="&amp;Setup!$B$7))</x:f>
      </x:c>
      <x:c r="T26" s="2" t="str">
        <x:f>IF(NOT(A26&lt;=MIN(Setup!$B$7,Setup!$B$8)),"",COUNTIFS(Appointments!$C$6:$C$605,"&gt;="&amp;A26,Appointments!$C$6:$C$605,"&lt;="&amp;A26,Appointments!$D$6:$D$605,"Rescheduled",Appointments!$E$6:$E$605,"&gt;0",Appointments!$E$6:$E$605,"&lt;="&amp;Setup!$B$7))</x:f>
      </x:c>
      <x:c r="U26" s="2" t="str">
        <x:f>IF(NOT(A26&lt;=MIN(Setup!$B$7,Setup!$B$8)),"Future",IF(COUNT(B26:D26)=3,"Reported","Missing ad input"))</x:f>
        <x:v>Future</x:v>
      </x:c>
      <x:c r="V26" s="2"/>
      <x:c r="W26" t="n">
        <x:f>IF(ISNUMBER(B26),1,0)</x:f>
        <x:v>0</x:v>
      </x:c>
    </x:row>
    <x:row r="27" ht="23" customHeight="1">
      <x:c r="A27" s="7" t="n">
        <x:f>Setup!$B$6+21</x:f>
        <x:v>46317</x:v>
      </x:c>
      <x:c r="B27" s="14"/>
      <x:c r="C27" s="5"/>
      <x:c r="D27" s="5"/>
      <x:c r="E27" s="2" t="str">
        <x:f>IF(OR(NOT(A27&lt;=MIN(Setup!$B$7,Setup!$B$8)),COUNTA(Leads!$A$6:$A$505)=0),"",COUNTIFS(Leads!$B$6:$B$505,"&gt;="&amp;A27,Leads!$B$6:$B$505,"&lt;="&amp;A27,Leads!$B$6:$B$505,"&gt;="&amp;Setup!$B$6,Leads!$B$6:$B$505,"&lt;="&amp;Setup!$B$8))</x:f>
      </x:c>
      <x:c r="F27" s="2" t="str">
        <x:f>IF(OR(NOT(A27&lt;=MIN(Setup!$B$7,Setup!$B$8)),COUNTA(Leads!$A$6:$A$505)=0),"",COUNTIFS(Leads!$E$6:$E$505,"&gt;="&amp;A27,Leads!$E$6:$E$505,"&lt;="&amp;A27,Leads!$B$6:$B$505,"&gt;="&amp;Setup!$B$6,Leads!$B$6:$B$505,"&lt;="&amp;Setup!$B$8))</x:f>
      </x:c>
      <x:c r="G27" s="2" t="str">
        <x:f>IF(OR(NOT(A27&lt;=MIN(Setup!$B$7,Setup!$B$8)),COUNTA(Leads!$A$6:$A$505)=0),"",COUNTIFS(Leads!$F$6:$F$505,"&gt;="&amp;A27,Leads!$F$6:$F$505,"&lt;="&amp;A27,Leads!$B$6:$B$505,"&gt;="&amp;Setup!$B$6,Leads!$B$6:$B$505,"&lt;="&amp;Setup!$B$8))</x:f>
      </x:c>
      <x:c r="H27" s="2" t="str">
        <x:f>IF(OR(NOT(A27&lt;=MIN(Setup!$B$7,Setup!$B$8)),COUNTA(Leads!$A$6:$A$505)=0),"",COUNTIFS(Leads!$G$6:$G$505,"&gt;="&amp;A27,Leads!$G$6:$G$505,"&lt;="&amp;A27,Leads!$B$6:$B$505,"&gt;="&amp;Setup!$B$6,Leads!$B$6:$B$505,"&lt;="&amp;Setup!$B$8))</x:f>
      </x:c>
      <x:c r="I27" s="2" t="str">
        <x:f>IF(OR(NOT(A27&lt;=MIN(Setup!$B$7,Setup!$B$8)),COUNTA(Leads!$A$6:$A$505)=0),"",COUNTIFS(Leads!$H$6:$H$505,"&gt;="&amp;A27,Leads!$H$6:$H$505,"&lt;="&amp;A27,Leads!$B$6:$B$505,"&gt;="&amp;Setup!$B$6,Leads!$B$6:$B$505,"&lt;="&amp;Setup!$B$8))</x:f>
      </x:c>
      <x:c r="J27" s="19" t="str">
        <x:f>IF(NOT(A27&lt;=MIN(Setup!$B$7,Setup!$B$8)),"",IF(COUNTIFS(Leads!$I$6:$I$505,A27,Leads!$B$6:$B$505,"&gt;="&amp;Setup!$B$6,Leads!$B$6:$B$505,"&lt;="&amp;Setup!$B$8)=0,"",IF(SUMIFS(Leads!$N$6:$N$505,Leads!$I$6:$I$505,A27)&gt;0,"n.a.",SUMIFS(Leads!$J$6:$J$505,Leads!$I$6:$I$505,A27))))</x:f>
      </x:c>
      <x:c r="K27" s="19" t="str">
        <x:f>IF(OR(COUNT(B27:C27)&lt;2,C27=0),"n.a.",B27/C27*1000)</x:f>
        <x:v>n.a.</x:v>
      </x:c>
      <x:c r="L27" s="20" t="str">
        <x:f>IF(OR(NOT(ISNUMBER(D27)),NOT(ISNUMBER(C27)),C27=0),"n.a.",D27/C27)</x:f>
        <x:v>n.a.</x:v>
      </x:c>
      <x:c r="M27" s="19" t="str">
        <x:f>IF(OR(NOT(ISNUMBER(B27)),NOT(ISNUMBER(D27)),D27=0),"n.a.",B27/D27)</x:f>
        <x:v>n.a.</x:v>
      </x:c>
      <x:c r="N27" s="19" t="str">
        <x:f>IF(OR(NOT(ISNUMBER(B27)),NOT(ISNUMBER(E27)),E27=0),"n.a.",B27/E27)</x:f>
        <x:v>n.a.</x:v>
      </x:c>
      <x:c r="O27" s="2" t="str">
        <x:f>IF(OR(NOT(A27&lt;=MIN(Setup!$B$7,Setup!$B$8)),COUNTA(Appointments!$A$6:$A$605)=0),"",COUNTIFS(Appointments!$C$6:$C$605,"&gt;="&amp;A27,Appointments!$C$6:$C$605,"&lt;="&amp;A27,Appointments!$D$6:$D$605,"Held",Appointments!$E$6:$E$605,"&gt;0",Appointments!$E$6:$E$605,"&lt;="&amp;Setup!$B$7))</x:f>
      </x:c>
      <x:c r="P27" s="2" t="str">
        <x:f>IF(OR(NOT(A27&lt;=MIN(Setup!$B$7,Setup!$B$8)),COUNTA(Appointments!$A$6:$A$605)=0),"",COUNTIFS(Appointments!$C$6:$C$605,"&gt;="&amp;A27,Appointments!$C$6:$C$605,"&lt;="&amp;A27,Appointments!$D$6:$D$605,"No-show",Appointments!$E$6:$E$605,"&gt;0",Appointments!$E$6:$E$605,"&lt;="&amp;Setup!$B$7))</x:f>
      </x:c>
      <x:c r="Q27" s="20" t="str">
        <x:f>IF(OR(COUNT(O27:P27)&lt;2,SUM(O27:P27)=0),"n.a.",O27/SUM(O27:P27))</x:f>
        <x:v>n.a.</x:v>
      </x:c>
      <x:c r="R27" s="2" t="str">
        <x:f>IF(NOT(A27&lt;=MIN(Setup!$B$7,Setup!$B$8)),"",COUNTIFS(Appointments!$C$6:$C$605,A27,Appointments!$D$6:$D$605,"Pending"))</x:f>
      </x:c>
      <x:c r="S27" s="2" t="str">
        <x:f>IF(NOT(A27&lt;=MIN(Setup!$B$7,Setup!$B$8)),"",COUNTIFS(Appointments!$C$6:$C$605,"&gt;="&amp;A27,Appointments!$C$6:$C$605,"&lt;="&amp;A27,Appointments!$D$6:$D$605,"Cancelled",Appointments!$E$6:$E$605,"&gt;0",Appointments!$E$6:$E$605,"&lt;="&amp;Setup!$B$7))</x:f>
      </x:c>
      <x:c r="T27" s="2" t="str">
        <x:f>IF(NOT(A27&lt;=MIN(Setup!$B$7,Setup!$B$8)),"",COUNTIFS(Appointments!$C$6:$C$605,"&gt;="&amp;A27,Appointments!$C$6:$C$605,"&lt;="&amp;A27,Appointments!$D$6:$D$605,"Rescheduled",Appointments!$E$6:$E$605,"&gt;0",Appointments!$E$6:$E$605,"&lt;="&amp;Setup!$B$7))</x:f>
      </x:c>
      <x:c r="U27" s="2" t="str">
        <x:f>IF(NOT(A27&lt;=MIN(Setup!$B$7,Setup!$B$8)),"Future",IF(COUNT(B27:D27)=3,"Reported","Missing ad input"))</x:f>
        <x:v>Future</x:v>
      </x:c>
      <x:c r="V27" s="2"/>
      <x:c r="W27" t="n">
        <x:f>IF(ISNUMBER(B27),1,0)</x:f>
        <x:v>0</x:v>
      </x:c>
    </x:row>
    <x:row r="28" ht="23" customHeight="1">
      <x:c r="A28" s="7" t="n">
        <x:f>Setup!$B$6+22</x:f>
        <x:v>46318</x:v>
      </x:c>
      <x:c r="B28" s="14"/>
      <x:c r="C28" s="5"/>
      <x:c r="D28" s="5"/>
      <x:c r="E28" s="2" t="str">
        <x:f>IF(OR(NOT(A28&lt;=MIN(Setup!$B$7,Setup!$B$8)),COUNTA(Leads!$A$6:$A$505)=0),"",COUNTIFS(Leads!$B$6:$B$505,"&gt;="&amp;A28,Leads!$B$6:$B$505,"&lt;="&amp;A28,Leads!$B$6:$B$505,"&gt;="&amp;Setup!$B$6,Leads!$B$6:$B$505,"&lt;="&amp;Setup!$B$8))</x:f>
      </x:c>
      <x:c r="F28" s="2" t="str">
        <x:f>IF(OR(NOT(A28&lt;=MIN(Setup!$B$7,Setup!$B$8)),COUNTA(Leads!$A$6:$A$505)=0),"",COUNTIFS(Leads!$E$6:$E$505,"&gt;="&amp;A28,Leads!$E$6:$E$505,"&lt;="&amp;A28,Leads!$B$6:$B$505,"&gt;="&amp;Setup!$B$6,Leads!$B$6:$B$505,"&lt;="&amp;Setup!$B$8))</x:f>
      </x:c>
      <x:c r="G28" s="2" t="str">
        <x:f>IF(OR(NOT(A28&lt;=MIN(Setup!$B$7,Setup!$B$8)),COUNTA(Leads!$A$6:$A$505)=0),"",COUNTIFS(Leads!$F$6:$F$505,"&gt;="&amp;A28,Leads!$F$6:$F$505,"&lt;="&amp;A28,Leads!$B$6:$B$505,"&gt;="&amp;Setup!$B$6,Leads!$B$6:$B$505,"&lt;="&amp;Setup!$B$8))</x:f>
      </x:c>
      <x:c r="H28" s="2" t="str">
        <x:f>IF(OR(NOT(A28&lt;=MIN(Setup!$B$7,Setup!$B$8)),COUNTA(Leads!$A$6:$A$505)=0),"",COUNTIFS(Leads!$G$6:$G$505,"&gt;="&amp;A28,Leads!$G$6:$G$505,"&lt;="&amp;A28,Leads!$B$6:$B$505,"&gt;="&amp;Setup!$B$6,Leads!$B$6:$B$505,"&lt;="&amp;Setup!$B$8))</x:f>
      </x:c>
      <x:c r="I28" s="2" t="str">
        <x:f>IF(OR(NOT(A28&lt;=MIN(Setup!$B$7,Setup!$B$8)),COUNTA(Leads!$A$6:$A$505)=0),"",COUNTIFS(Leads!$H$6:$H$505,"&gt;="&amp;A28,Leads!$H$6:$H$505,"&lt;="&amp;A28,Leads!$B$6:$B$505,"&gt;="&amp;Setup!$B$6,Leads!$B$6:$B$505,"&lt;="&amp;Setup!$B$8))</x:f>
      </x:c>
      <x:c r="J28" s="19" t="str">
        <x:f>IF(NOT(A28&lt;=MIN(Setup!$B$7,Setup!$B$8)),"",IF(COUNTIFS(Leads!$I$6:$I$505,A28,Leads!$B$6:$B$505,"&gt;="&amp;Setup!$B$6,Leads!$B$6:$B$505,"&lt;="&amp;Setup!$B$8)=0,"",IF(SUMIFS(Leads!$N$6:$N$505,Leads!$I$6:$I$505,A28)&gt;0,"n.a.",SUMIFS(Leads!$J$6:$J$505,Leads!$I$6:$I$505,A28))))</x:f>
      </x:c>
      <x:c r="K28" s="19" t="str">
        <x:f>IF(OR(COUNT(B28:C28)&lt;2,C28=0),"n.a.",B28/C28*1000)</x:f>
        <x:v>n.a.</x:v>
      </x:c>
      <x:c r="L28" s="20" t="str">
        <x:f>IF(OR(NOT(ISNUMBER(D28)),NOT(ISNUMBER(C28)),C28=0),"n.a.",D28/C28)</x:f>
        <x:v>n.a.</x:v>
      </x:c>
      <x:c r="M28" s="19" t="str">
        <x:f>IF(OR(NOT(ISNUMBER(B28)),NOT(ISNUMBER(D28)),D28=0),"n.a.",B28/D28)</x:f>
        <x:v>n.a.</x:v>
      </x:c>
      <x:c r="N28" s="19" t="str">
        <x:f>IF(OR(NOT(ISNUMBER(B28)),NOT(ISNUMBER(E28)),E28=0),"n.a.",B28/E28)</x:f>
        <x:v>n.a.</x:v>
      </x:c>
      <x:c r="O28" s="2" t="str">
        <x:f>IF(OR(NOT(A28&lt;=MIN(Setup!$B$7,Setup!$B$8)),COUNTA(Appointments!$A$6:$A$605)=0),"",COUNTIFS(Appointments!$C$6:$C$605,"&gt;="&amp;A28,Appointments!$C$6:$C$605,"&lt;="&amp;A28,Appointments!$D$6:$D$605,"Held",Appointments!$E$6:$E$605,"&gt;0",Appointments!$E$6:$E$605,"&lt;="&amp;Setup!$B$7))</x:f>
      </x:c>
      <x:c r="P28" s="2" t="str">
        <x:f>IF(OR(NOT(A28&lt;=MIN(Setup!$B$7,Setup!$B$8)),COUNTA(Appointments!$A$6:$A$605)=0),"",COUNTIFS(Appointments!$C$6:$C$605,"&gt;="&amp;A28,Appointments!$C$6:$C$605,"&lt;="&amp;A28,Appointments!$D$6:$D$605,"No-show",Appointments!$E$6:$E$605,"&gt;0",Appointments!$E$6:$E$605,"&lt;="&amp;Setup!$B$7))</x:f>
      </x:c>
      <x:c r="Q28" s="20" t="str">
        <x:f>IF(OR(COUNT(O28:P28)&lt;2,SUM(O28:P28)=0),"n.a.",O28/SUM(O28:P28))</x:f>
        <x:v>n.a.</x:v>
      </x:c>
      <x:c r="R28" s="2" t="str">
        <x:f>IF(NOT(A28&lt;=MIN(Setup!$B$7,Setup!$B$8)),"",COUNTIFS(Appointments!$C$6:$C$605,A28,Appointments!$D$6:$D$605,"Pending"))</x:f>
      </x:c>
      <x:c r="S28" s="2" t="str">
        <x:f>IF(NOT(A28&lt;=MIN(Setup!$B$7,Setup!$B$8)),"",COUNTIFS(Appointments!$C$6:$C$605,"&gt;="&amp;A28,Appointments!$C$6:$C$605,"&lt;="&amp;A28,Appointments!$D$6:$D$605,"Cancelled",Appointments!$E$6:$E$605,"&gt;0",Appointments!$E$6:$E$605,"&lt;="&amp;Setup!$B$7))</x:f>
      </x:c>
      <x:c r="T28" s="2" t="str">
        <x:f>IF(NOT(A28&lt;=MIN(Setup!$B$7,Setup!$B$8)),"",COUNTIFS(Appointments!$C$6:$C$605,"&gt;="&amp;A28,Appointments!$C$6:$C$605,"&lt;="&amp;A28,Appointments!$D$6:$D$605,"Rescheduled",Appointments!$E$6:$E$605,"&gt;0",Appointments!$E$6:$E$605,"&lt;="&amp;Setup!$B$7))</x:f>
      </x:c>
      <x:c r="U28" s="2" t="str">
        <x:f>IF(NOT(A28&lt;=MIN(Setup!$B$7,Setup!$B$8)),"Future",IF(COUNT(B28:D28)=3,"Reported","Missing ad input"))</x:f>
        <x:v>Future</x:v>
      </x:c>
      <x:c r="V28" s="2"/>
      <x:c r="W28" t="n">
        <x:f>IF(ISNUMBER(B28),1,0)</x:f>
        <x:v>0</x:v>
      </x:c>
    </x:row>
    <x:row r="29" ht="23" customHeight="1">
      <x:c r="A29" s="7" t="n">
        <x:f>Setup!$B$6+23</x:f>
        <x:v>46319</x:v>
      </x:c>
      <x:c r="B29" s="14"/>
      <x:c r="C29" s="5"/>
      <x:c r="D29" s="5"/>
      <x:c r="E29" s="2" t="str">
        <x:f>IF(OR(NOT(A29&lt;=MIN(Setup!$B$7,Setup!$B$8)),COUNTA(Leads!$A$6:$A$505)=0),"",COUNTIFS(Leads!$B$6:$B$505,"&gt;="&amp;A29,Leads!$B$6:$B$505,"&lt;="&amp;A29,Leads!$B$6:$B$505,"&gt;="&amp;Setup!$B$6,Leads!$B$6:$B$505,"&lt;="&amp;Setup!$B$8))</x:f>
      </x:c>
      <x:c r="F29" s="2" t="str">
        <x:f>IF(OR(NOT(A29&lt;=MIN(Setup!$B$7,Setup!$B$8)),COUNTA(Leads!$A$6:$A$505)=0),"",COUNTIFS(Leads!$E$6:$E$505,"&gt;="&amp;A29,Leads!$E$6:$E$505,"&lt;="&amp;A29,Leads!$B$6:$B$505,"&gt;="&amp;Setup!$B$6,Leads!$B$6:$B$505,"&lt;="&amp;Setup!$B$8))</x:f>
      </x:c>
      <x:c r="G29" s="2" t="str">
        <x:f>IF(OR(NOT(A29&lt;=MIN(Setup!$B$7,Setup!$B$8)),COUNTA(Leads!$A$6:$A$505)=0),"",COUNTIFS(Leads!$F$6:$F$505,"&gt;="&amp;A29,Leads!$F$6:$F$505,"&lt;="&amp;A29,Leads!$B$6:$B$505,"&gt;="&amp;Setup!$B$6,Leads!$B$6:$B$505,"&lt;="&amp;Setup!$B$8))</x:f>
      </x:c>
      <x:c r="H29" s="2" t="str">
        <x:f>IF(OR(NOT(A29&lt;=MIN(Setup!$B$7,Setup!$B$8)),COUNTA(Leads!$A$6:$A$505)=0),"",COUNTIFS(Leads!$G$6:$G$505,"&gt;="&amp;A29,Leads!$G$6:$G$505,"&lt;="&amp;A29,Leads!$B$6:$B$505,"&gt;="&amp;Setup!$B$6,Leads!$B$6:$B$505,"&lt;="&amp;Setup!$B$8))</x:f>
      </x:c>
      <x:c r="I29" s="2" t="str">
        <x:f>IF(OR(NOT(A29&lt;=MIN(Setup!$B$7,Setup!$B$8)),COUNTA(Leads!$A$6:$A$505)=0),"",COUNTIFS(Leads!$H$6:$H$505,"&gt;="&amp;A29,Leads!$H$6:$H$505,"&lt;="&amp;A29,Leads!$B$6:$B$505,"&gt;="&amp;Setup!$B$6,Leads!$B$6:$B$505,"&lt;="&amp;Setup!$B$8))</x:f>
      </x:c>
      <x:c r="J29" s="19" t="str">
        <x:f>IF(NOT(A29&lt;=MIN(Setup!$B$7,Setup!$B$8)),"",IF(COUNTIFS(Leads!$I$6:$I$505,A29,Leads!$B$6:$B$505,"&gt;="&amp;Setup!$B$6,Leads!$B$6:$B$505,"&lt;="&amp;Setup!$B$8)=0,"",IF(SUMIFS(Leads!$N$6:$N$505,Leads!$I$6:$I$505,A29)&gt;0,"n.a.",SUMIFS(Leads!$J$6:$J$505,Leads!$I$6:$I$505,A29))))</x:f>
      </x:c>
      <x:c r="K29" s="19" t="str">
        <x:f>IF(OR(COUNT(B29:C29)&lt;2,C29=0),"n.a.",B29/C29*1000)</x:f>
        <x:v>n.a.</x:v>
      </x:c>
      <x:c r="L29" s="20" t="str">
        <x:f>IF(OR(NOT(ISNUMBER(D29)),NOT(ISNUMBER(C29)),C29=0),"n.a.",D29/C29)</x:f>
        <x:v>n.a.</x:v>
      </x:c>
      <x:c r="M29" s="19" t="str">
        <x:f>IF(OR(NOT(ISNUMBER(B29)),NOT(ISNUMBER(D29)),D29=0),"n.a.",B29/D29)</x:f>
        <x:v>n.a.</x:v>
      </x:c>
      <x:c r="N29" s="19" t="str">
        <x:f>IF(OR(NOT(ISNUMBER(B29)),NOT(ISNUMBER(E29)),E29=0),"n.a.",B29/E29)</x:f>
        <x:v>n.a.</x:v>
      </x:c>
      <x:c r="O29" s="2" t="str">
        <x:f>IF(OR(NOT(A29&lt;=MIN(Setup!$B$7,Setup!$B$8)),COUNTA(Appointments!$A$6:$A$605)=0),"",COUNTIFS(Appointments!$C$6:$C$605,"&gt;="&amp;A29,Appointments!$C$6:$C$605,"&lt;="&amp;A29,Appointments!$D$6:$D$605,"Held",Appointments!$E$6:$E$605,"&gt;0",Appointments!$E$6:$E$605,"&lt;="&amp;Setup!$B$7))</x:f>
      </x:c>
      <x:c r="P29" s="2" t="str">
        <x:f>IF(OR(NOT(A29&lt;=MIN(Setup!$B$7,Setup!$B$8)),COUNTA(Appointments!$A$6:$A$605)=0),"",COUNTIFS(Appointments!$C$6:$C$605,"&gt;="&amp;A29,Appointments!$C$6:$C$605,"&lt;="&amp;A29,Appointments!$D$6:$D$605,"No-show",Appointments!$E$6:$E$605,"&gt;0",Appointments!$E$6:$E$605,"&lt;="&amp;Setup!$B$7))</x:f>
      </x:c>
      <x:c r="Q29" s="20" t="str">
        <x:f>IF(OR(COUNT(O29:P29)&lt;2,SUM(O29:P29)=0),"n.a.",O29/SUM(O29:P29))</x:f>
        <x:v>n.a.</x:v>
      </x:c>
      <x:c r="R29" s="2" t="str">
        <x:f>IF(NOT(A29&lt;=MIN(Setup!$B$7,Setup!$B$8)),"",COUNTIFS(Appointments!$C$6:$C$605,A29,Appointments!$D$6:$D$605,"Pending"))</x:f>
      </x:c>
      <x:c r="S29" s="2" t="str">
        <x:f>IF(NOT(A29&lt;=MIN(Setup!$B$7,Setup!$B$8)),"",COUNTIFS(Appointments!$C$6:$C$605,"&gt;="&amp;A29,Appointments!$C$6:$C$605,"&lt;="&amp;A29,Appointments!$D$6:$D$605,"Cancelled",Appointments!$E$6:$E$605,"&gt;0",Appointments!$E$6:$E$605,"&lt;="&amp;Setup!$B$7))</x:f>
      </x:c>
      <x:c r="T29" s="2" t="str">
        <x:f>IF(NOT(A29&lt;=MIN(Setup!$B$7,Setup!$B$8)),"",COUNTIFS(Appointments!$C$6:$C$605,"&gt;="&amp;A29,Appointments!$C$6:$C$605,"&lt;="&amp;A29,Appointments!$D$6:$D$605,"Rescheduled",Appointments!$E$6:$E$605,"&gt;0",Appointments!$E$6:$E$605,"&lt;="&amp;Setup!$B$7))</x:f>
      </x:c>
      <x:c r="U29" s="2" t="str">
        <x:f>IF(NOT(A29&lt;=MIN(Setup!$B$7,Setup!$B$8)),"Future",IF(COUNT(B29:D29)=3,"Reported","Missing ad input"))</x:f>
        <x:v>Future</x:v>
      </x:c>
      <x:c r="V29" s="2"/>
      <x:c r="W29" t="n">
        <x:f>IF(ISNUMBER(B29),1,0)</x:f>
        <x:v>0</x:v>
      </x:c>
    </x:row>
    <x:row r="30" ht="23" customHeight="1">
      <x:c r="A30" s="7" t="n">
        <x:f>Setup!$B$6+24</x:f>
        <x:v>46320</x:v>
      </x:c>
      <x:c r="B30" s="14"/>
      <x:c r="C30" s="5"/>
      <x:c r="D30" s="5"/>
      <x:c r="E30" s="2" t="str">
        <x:f>IF(OR(NOT(A30&lt;=MIN(Setup!$B$7,Setup!$B$8)),COUNTA(Leads!$A$6:$A$505)=0),"",COUNTIFS(Leads!$B$6:$B$505,"&gt;="&amp;A30,Leads!$B$6:$B$505,"&lt;="&amp;A30,Leads!$B$6:$B$505,"&gt;="&amp;Setup!$B$6,Leads!$B$6:$B$505,"&lt;="&amp;Setup!$B$8))</x:f>
      </x:c>
      <x:c r="F30" s="2" t="str">
        <x:f>IF(OR(NOT(A30&lt;=MIN(Setup!$B$7,Setup!$B$8)),COUNTA(Leads!$A$6:$A$505)=0),"",COUNTIFS(Leads!$E$6:$E$505,"&gt;="&amp;A30,Leads!$E$6:$E$505,"&lt;="&amp;A30,Leads!$B$6:$B$505,"&gt;="&amp;Setup!$B$6,Leads!$B$6:$B$505,"&lt;="&amp;Setup!$B$8))</x:f>
      </x:c>
      <x:c r="G30" s="2" t="str">
        <x:f>IF(OR(NOT(A30&lt;=MIN(Setup!$B$7,Setup!$B$8)),COUNTA(Leads!$A$6:$A$505)=0),"",COUNTIFS(Leads!$F$6:$F$505,"&gt;="&amp;A30,Leads!$F$6:$F$505,"&lt;="&amp;A30,Leads!$B$6:$B$505,"&gt;="&amp;Setup!$B$6,Leads!$B$6:$B$505,"&lt;="&amp;Setup!$B$8))</x:f>
      </x:c>
      <x:c r="H30" s="2" t="str">
        <x:f>IF(OR(NOT(A30&lt;=MIN(Setup!$B$7,Setup!$B$8)),COUNTA(Leads!$A$6:$A$505)=0),"",COUNTIFS(Leads!$G$6:$G$505,"&gt;="&amp;A30,Leads!$G$6:$G$505,"&lt;="&amp;A30,Leads!$B$6:$B$505,"&gt;="&amp;Setup!$B$6,Leads!$B$6:$B$505,"&lt;="&amp;Setup!$B$8))</x:f>
      </x:c>
      <x:c r="I30" s="2" t="str">
        <x:f>IF(OR(NOT(A30&lt;=MIN(Setup!$B$7,Setup!$B$8)),COUNTA(Leads!$A$6:$A$505)=0),"",COUNTIFS(Leads!$H$6:$H$505,"&gt;="&amp;A30,Leads!$H$6:$H$505,"&lt;="&amp;A30,Leads!$B$6:$B$505,"&gt;="&amp;Setup!$B$6,Leads!$B$6:$B$505,"&lt;="&amp;Setup!$B$8))</x:f>
      </x:c>
      <x:c r="J30" s="19" t="str">
        <x:f>IF(NOT(A30&lt;=MIN(Setup!$B$7,Setup!$B$8)),"",IF(COUNTIFS(Leads!$I$6:$I$505,A30,Leads!$B$6:$B$505,"&gt;="&amp;Setup!$B$6,Leads!$B$6:$B$505,"&lt;="&amp;Setup!$B$8)=0,"",IF(SUMIFS(Leads!$N$6:$N$505,Leads!$I$6:$I$505,A30)&gt;0,"n.a.",SUMIFS(Leads!$J$6:$J$505,Leads!$I$6:$I$505,A30))))</x:f>
      </x:c>
      <x:c r="K30" s="19" t="str">
        <x:f>IF(OR(COUNT(B30:C30)&lt;2,C30=0),"n.a.",B30/C30*1000)</x:f>
        <x:v>n.a.</x:v>
      </x:c>
      <x:c r="L30" s="20" t="str">
        <x:f>IF(OR(NOT(ISNUMBER(D30)),NOT(ISNUMBER(C30)),C30=0),"n.a.",D30/C30)</x:f>
        <x:v>n.a.</x:v>
      </x:c>
      <x:c r="M30" s="19" t="str">
        <x:f>IF(OR(NOT(ISNUMBER(B30)),NOT(ISNUMBER(D30)),D30=0),"n.a.",B30/D30)</x:f>
        <x:v>n.a.</x:v>
      </x:c>
      <x:c r="N30" s="19" t="str">
        <x:f>IF(OR(NOT(ISNUMBER(B30)),NOT(ISNUMBER(E30)),E30=0),"n.a.",B30/E30)</x:f>
        <x:v>n.a.</x:v>
      </x:c>
      <x:c r="O30" s="2" t="str">
        <x:f>IF(OR(NOT(A30&lt;=MIN(Setup!$B$7,Setup!$B$8)),COUNTA(Appointments!$A$6:$A$605)=0),"",COUNTIFS(Appointments!$C$6:$C$605,"&gt;="&amp;A30,Appointments!$C$6:$C$605,"&lt;="&amp;A30,Appointments!$D$6:$D$605,"Held",Appointments!$E$6:$E$605,"&gt;0",Appointments!$E$6:$E$605,"&lt;="&amp;Setup!$B$7))</x:f>
      </x:c>
      <x:c r="P30" s="2" t="str">
        <x:f>IF(OR(NOT(A30&lt;=MIN(Setup!$B$7,Setup!$B$8)),COUNTA(Appointments!$A$6:$A$605)=0),"",COUNTIFS(Appointments!$C$6:$C$605,"&gt;="&amp;A30,Appointments!$C$6:$C$605,"&lt;="&amp;A30,Appointments!$D$6:$D$605,"No-show",Appointments!$E$6:$E$605,"&gt;0",Appointments!$E$6:$E$605,"&lt;="&amp;Setup!$B$7))</x:f>
      </x:c>
      <x:c r="Q30" s="20" t="str">
        <x:f>IF(OR(COUNT(O30:P30)&lt;2,SUM(O30:P30)=0),"n.a.",O30/SUM(O30:P30))</x:f>
        <x:v>n.a.</x:v>
      </x:c>
      <x:c r="R30" s="2" t="str">
        <x:f>IF(NOT(A30&lt;=MIN(Setup!$B$7,Setup!$B$8)),"",COUNTIFS(Appointments!$C$6:$C$605,A30,Appointments!$D$6:$D$605,"Pending"))</x:f>
      </x:c>
      <x:c r="S30" s="2" t="str">
        <x:f>IF(NOT(A30&lt;=MIN(Setup!$B$7,Setup!$B$8)),"",COUNTIFS(Appointments!$C$6:$C$605,"&gt;="&amp;A30,Appointments!$C$6:$C$605,"&lt;="&amp;A30,Appointments!$D$6:$D$605,"Cancelled",Appointments!$E$6:$E$605,"&gt;0",Appointments!$E$6:$E$605,"&lt;="&amp;Setup!$B$7))</x:f>
      </x:c>
      <x:c r="T30" s="2" t="str">
        <x:f>IF(NOT(A30&lt;=MIN(Setup!$B$7,Setup!$B$8)),"",COUNTIFS(Appointments!$C$6:$C$605,"&gt;="&amp;A30,Appointments!$C$6:$C$605,"&lt;="&amp;A30,Appointments!$D$6:$D$605,"Rescheduled",Appointments!$E$6:$E$605,"&gt;0",Appointments!$E$6:$E$605,"&lt;="&amp;Setup!$B$7))</x:f>
      </x:c>
      <x:c r="U30" s="2" t="str">
        <x:f>IF(NOT(A30&lt;=MIN(Setup!$B$7,Setup!$B$8)),"Future",IF(COUNT(B30:D30)=3,"Reported","Missing ad input"))</x:f>
        <x:v>Future</x:v>
      </x:c>
      <x:c r="V30" s="2"/>
      <x:c r="W30" t="n">
        <x:f>IF(ISNUMBER(B30),1,0)</x:f>
        <x:v>0</x:v>
      </x:c>
    </x:row>
    <x:row r="31" ht="23" customHeight="1">
      <x:c r="A31" s="7" t="n">
        <x:f>Setup!$B$6+25</x:f>
        <x:v>46321</x:v>
      </x:c>
      <x:c r="B31" s="14"/>
      <x:c r="C31" s="5"/>
      <x:c r="D31" s="5"/>
      <x:c r="E31" s="2" t="str">
        <x:f>IF(OR(NOT(A31&lt;=MIN(Setup!$B$7,Setup!$B$8)),COUNTA(Leads!$A$6:$A$505)=0),"",COUNTIFS(Leads!$B$6:$B$505,"&gt;="&amp;A31,Leads!$B$6:$B$505,"&lt;="&amp;A31,Leads!$B$6:$B$505,"&gt;="&amp;Setup!$B$6,Leads!$B$6:$B$505,"&lt;="&amp;Setup!$B$8))</x:f>
      </x:c>
      <x:c r="F31" s="2" t="str">
        <x:f>IF(OR(NOT(A31&lt;=MIN(Setup!$B$7,Setup!$B$8)),COUNTA(Leads!$A$6:$A$505)=0),"",COUNTIFS(Leads!$E$6:$E$505,"&gt;="&amp;A31,Leads!$E$6:$E$505,"&lt;="&amp;A31,Leads!$B$6:$B$505,"&gt;="&amp;Setup!$B$6,Leads!$B$6:$B$505,"&lt;="&amp;Setup!$B$8))</x:f>
      </x:c>
      <x:c r="G31" s="2" t="str">
        <x:f>IF(OR(NOT(A31&lt;=MIN(Setup!$B$7,Setup!$B$8)),COUNTA(Leads!$A$6:$A$505)=0),"",COUNTIFS(Leads!$F$6:$F$505,"&gt;="&amp;A31,Leads!$F$6:$F$505,"&lt;="&amp;A31,Leads!$B$6:$B$505,"&gt;="&amp;Setup!$B$6,Leads!$B$6:$B$505,"&lt;="&amp;Setup!$B$8))</x:f>
      </x:c>
      <x:c r="H31" s="2" t="str">
        <x:f>IF(OR(NOT(A31&lt;=MIN(Setup!$B$7,Setup!$B$8)),COUNTA(Leads!$A$6:$A$505)=0),"",COUNTIFS(Leads!$G$6:$G$505,"&gt;="&amp;A31,Leads!$G$6:$G$505,"&lt;="&amp;A31,Leads!$B$6:$B$505,"&gt;="&amp;Setup!$B$6,Leads!$B$6:$B$505,"&lt;="&amp;Setup!$B$8))</x:f>
      </x:c>
      <x:c r="I31" s="2" t="str">
        <x:f>IF(OR(NOT(A31&lt;=MIN(Setup!$B$7,Setup!$B$8)),COUNTA(Leads!$A$6:$A$505)=0),"",COUNTIFS(Leads!$H$6:$H$505,"&gt;="&amp;A31,Leads!$H$6:$H$505,"&lt;="&amp;A31,Leads!$B$6:$B$505,"&gt;="&amp;Setup!$B$6,Leads!$B$6:$B$505,"&lt;="&amp;Setup!$B$8))</x:f>
      </x:c>
      <x:c r="J31" s="19" t="str">
        <x:f>IF(NOT(A31&lt;=MIN(Setup!$B$7,Setup!$B$8)),"",IF(COUNTIFS(Leads!$I$6:$I$505,A31,Leads!$B$6:$B$505,"&gt;="&amp;Setup!$B$6,Leads!$B$6:$B$505,"&lt;="&amp;Setup!$B$8)=0,"",IF(SUMIFS(Leads!$N$6:$N$505,Leads!$I$6:$I$505,A31)&gt;0,"n.a.",SUMIFS(Leads!$J$6:$J$505,Leads!$I$6:$I$505,A31))))</x:f>
      </x:c>
      <x:c r="K31" s="19" t="str">
        <x:f>IF(OR(COUNT(B31:C31)&lt;2,C31=0),"n.a.",B31/C31*1000)</x:f>
        <x:v>n.a.</x:v>
      </x:c>
      <x:c r="L31" s="20" t="str">
        <x:f>IF(OR(NOT(ISNUMBER(D31)),NOT(ISNUMBER(C31)),C31=0),"n.a.",D31/C31)</x:f>
        <x:v>n.a.</x:v>
      </x:c>
      <x:c r="M31" s="19" t="str">
        <x:f>IF(OR(NOT(ISNUMBER(B31)),NOT(ISNUMBER(D31)),D31=0),"n.a.",B31/D31)</x:f>
        <x:v>n.a.</x:v>
      </x:c>
      <x:c r="N31" s="19" t="str">
        <x:f>IF(OR(NOT(ISNUMBER(B31)),NOT(ISNUMBER(E31)),E31=0),"n.a.",B31/E31)</x:f>
        <x:v>n.a.</x:v>
      </x:c>
      <x:c r="O31" s="2" t="str">
        <x:f>IF(OR(NOT(A31&lt;=MIN(Setup!$B$7,Setup!$B$8)),COUNTA(Appointments!$A$6:$A$605)=0),"",COUNTIFS(Appointments!$C$6:$C$605,"&gt;="&amp;A31,Appointments!$C$6:$C$605,"&lt;="&amp;A31,Appointments!$D$6:$D$605,"Held",Appointments!$E$6:$E$605,"&gt;0",Appointments!$E$6:$E$605,"&lt;="&amp;Setup!$B$7))</x:f>
      </x:c>
      <x:c r="P31" s="2" t="str">
        <x:f>IF(OR(NOT(A31&lt;=MIN(Setup!$B$7,Setup!$B$8)),COUNTA(Appointments!$A$6:$A$605)=0),"",COUNTIFS(Appointments!$C$6:$C$605,"&gt;="&amp;A31,Appointments!$C$6:$C$605,"&lt;="&amp;A31,Appointments!$D$6:$D$605,"No-show",Appointments!$E$6:$E$605,"&gt;0",Appointments!$E$6:$E$605,"&lt;="&amp;Setup!$B$7))</x:f>
      </x:c>
      <x:c r="Q31" s="20" t="str">
        <x:f>IF(OR(COUNT(O31:P31)&lt;2,SUM(O31:P31)=0),"n.a.",O31/SUM(O31:P31))</x:f>
        <x:v>n.a.</x:v>
      </x:c>
      <x:c r="R31" s="2" t="str">
        <x:f>IF(NOT(A31&lt;=MIN(Setup!$B$7,Setup!$B$8)),"",COUNTIFS(Appointments!$C$6:$C$605,A31,Appointments!$D$6:$D$605,"Pending"))</x:f>
      </x:c>
      <x:c r="S31" s="2" t="str">
        <x:f>IF(NOT(A31&lt;=MIN(Setup!$B$7,Setup!$B$8)),"",COUNTIFS(Appointments!$C$6:$C$605,"&gt;="&amp;A31,Appointments!$C$6:$C$605,"&lt;="&amp;A31,Appointments!$D$6:$D$605,"Cancelled",Appointments!$E$6:$E$605,"&gt;0",Appointments!$E$6:$E$605,"&lt;="&amp;Setup!$B$7))</x:f>
      </x:c>
      <x:c r="T31" s="2" t="str">
        <x:f>IF(NOT(A31&lt;=MIN(Setup!$B$7,Setup!$B$8)),"",COUNTIFS(Appointments!$C$6:$C$605,"&gt;="&amp;A31,Appointments!$C$6:$C$605,"&lt;="&amp;A31,Appointments!$D$6:$D$605,"Rescheduled",Appointments!$E$6:$E$605,"&gt;0",Appointments!$E$6:$E$605,"&lt;="&amp;Setup!$B$7))</x:f>
      </x:c>
      <x:c r="U31" s="2" t="str">
        <x:f>IF(NOT(A31&lt;=MIN(Setup!$B$7,Setup!$B$8)),"Future",IF(COUNT(B31:D31)=3,"Reported","Missing ad input"))</x:f>
        <x:v>Future</x:v>
      </x:c>
      <x:c r="V31" s="2"/>
      <x:c r="W31" t="n">
        <x:f>IF(ISNUMBER(B31),1,0)</x:f>
        <x:v>0</x:v>
      </x:c>
    </x:row>
    <x:row r="32" ht="23" customHeight="1">
      <x:c r="A32" s="7" t="n">
        <x:f>Setup!$B$6+26</x:f>
        <x:v>46322</x:v>
      </x:c>
      <x:c r="B32" s="14"/>
      <x:c r="C32" s="5"/>
      <x:c r="D32" s="5"/>
      <x:c r="E32" s="2" t="str">
        <x:f>IF(OR(NOT(A32&lt;=MIN(Setup!$B$7,Setup!$B$8)),COUNTA(Leads!$A$6:$A$505)=0),"",COUNTIFS(Leads!$B$6:$B$505,"&gt;="&amp;A32,Leads!$B$6:$B$505,"&lt;="&amp;A32,Leads!$B$6:$B$505,"&gt;="&amp;Setup!$B$6,Leads!$B$6:$B$505,"&lt;="&amp;Setup!$B$8))</x:f>
      </x:c>
      <x:c r="F32" s="2" t="str">
        <x:f>IF(OR(NOT(A32&lt;=MIN(Setup!$B$7,Setup!$B$8)),COUNTA(Leads!$A$6:$A$505)=0),"",COUNTIFS(Leads!$E$6:$E$505,"&gt;="&amp;A32,Leads!$E$6:$E$505,"&lt;="&amp;A32,Leads!$B$6:$B$505,"&gt;="&amp;Setup!$B$6,Leads!$B$6:$B$505,"&lt;="&amp;Setup!$B$8))</x:f>
      </x:c>
      <x:c r="G32" s="2" t="str">
        <x:f>IF(OR(NOT(A32&lt;=MIN(Setup!$B$7,Setup!$B$8)),COUNTA(Leads!$A$6:$A$505)=0),"",COUNTIFS(Leads!$F$6:$F$505,"&gt;="&amp;A32,Leads!$F$6:$F$505,"&lt;="&amp;A32,Leads!$B$6:$B$505,"&gt;="&amp;Setup!$B$6,Leads!$B$6:$B$505,"&lt;="&amp;Setup!$B$8))</x:f>
      </x:c>
      <x:c r="H32" s="2" t="str">
        <x:f>IF(OR(NOT(A32&lt;=MIN(Setup!$B$7,Setup!$B$8)),COUNTA(Leads!$A$6:$A$505)=0),"",COUNTIFS(Leads!$G$6:$G$505,"&gt;="&amp;A32,Leads!$G$6:$G$505,"&lt;="&amp;A32,Leads!$B$6:$B$505,"&gt;="&amp;Setup!$B$6,Leads!$B$6:$B$505,"&lt;="&amp;Setup!$B$8))</x:f>
      </x:c>
      <x:c r="I32" s="2" t="str">
        <x:f>IF(OR(NOT(A32&lt;=MIN(Setup!$B$7,Setup!$B$8)),COUNTA(Leads!$A$6:$A$505)=0),"",COUNTIFS(Leads!$H$6:$H$505,"&gt;="&amp;A32,Leads!$H$6:$H$505,"&lt;="&amp;A32,Leads!$B$6:$B$505,"&gt;="&amp;Setup!$B$6,Leads!$B$6:$B$505,"&lt;="&amp;Setup!$B$8))</x:f>
      </x:c>
      <x:c r="J32" s="19" t="str">
        <x:f>IF(NOT(A32&lt;=MIN(Setup!$B$7,Setup!$B$8)),"",IF(COUNTIFS(Leads!$I$6:$I$505,A32,Leads!$B$6:$B$505,"&gt;="&amp;Setup!$B$6,Leads!$B$6:$B$505,"&lt;="&amp;Setup!$B$8)=0,"",IF(SUMIFS(Leads!$N$6:$N$505,Leads!$I$6:$I$505,A32)&gt;0,"n.a.",SUMIFS(Leads!$J$6:$J$505,Leads!$I$6:$I$505,A32))))</x:f>
      </x:c>
      <x:c r="K32" s="19" t="str">
        <x:f>IF(OR(COUNT(B32:C32)&lt;2,C32=0),"n.a.",B32/C32*1000)</x:f>
        <x:v>n.a.</x:v>
      </x:c>
      <x:c r="L32" s="20" t="str">
        <x:f>IF(OR(NOT(ISNUMBER(D32)),NOT(ISNUMBER(C32)),C32=0),"n.a.",D32/C32)</x:f>
        <x:v>n.a.</x:v>
      </x:c>
      <x:c r="M32" s="19" t="str">
        <x:f>IF(OR(NOT(ISNUMBER(B32)),NOT(ISNUMBER(D32)),D32=0),"n.a.",B32/D32)</x:f>
        <x:v>n.a.</x:v>
      </x:c>
      <x:c r="N32" s="19" t="str">
        <x:f>IF(OR(NOT(ISNUMBER(B32)),NOT(ISNUMBER(E32)),E32=0),"n.a.",B32/E32)</x:f>
        <x:v>n.a.</x:v>
      </x:c>
      <x:c r="O32" s="2" t="str">
        <x:f>IF(OR(NOT(A32&lt;=MIN(Setup!$B$7,Setup!$B$8)),COUNTA(Appointments!$A$6:$A$605)=0),"",COUNTIFS(Appointments!$C$6:$C$605,"&gt;="&amp;A32,Appointments!$C$6:$C$605,"&lt;="&amp;A32,Appointments!$D$6:$D$605,"Held",Appointments!$E$6:$E$605,"&gt;0",Appointments!$E$6:$E$605,"&lt;="&amp;Setup!$B$7))</x:f>
      </x:c>
      <x:c r="P32" s="2" t="str">
        <x:f>IF(OR(NOT(A32&lt;=MIN(Setup!$B$7,Setup!$B$8)),COUNTA(Appointments!$A$6:$A$605)=0),"",COUNTIFS(Appointments!$C$6:$C$605,"&gt;="&amp;A32,Appointments!$C$6:$C$605,"&lt;="&amp;A32,Appointments!$D$6:$D$605,"No-show",Appointments!$E$6:$E$605,"&gt;0",Appointments!$E$6:$E$605,"&lt;="&amp;Setup!$B$7))</x:f>
      </x:c>
      <x:c r="Q32" s="20" t="str">
        <x:f>IF(OR(COUNT(O32:P32)&lt;2,SUM(O32:P32)=0),"n.a.",O32/SUM(O32:P32))</x:f>
        <x:v>n.a.</x:v>
      </x:c>
      <x:c r="R32" s="2" t="str">
        <x:f>IF(NOT(A32&lt;=MIN(Setup!$B$7,Setup!$B$8)),"",COUNTIFS(Appointments!$C$6:$C$605,A32,Appointments!$D$6:$D$605,"Pending"))</x:f>
      </x:c>
      <x:c r="S32" s="2" t="str">
        <x:f>IF(NOT(A32&lt;=MIN(Setup!$B$7,Setup!$B$8)),"",COUNTIFS(Appointments!$C$6:$C$605,"&gt;="&amp;A32,Appointments!$C$6:$C$605,"&lt;="&amp;A32,Appointments!$D$6:$D$605,"Cancelled",Appointments!$E$6:$E$605,"&gt;0",Appointments!$E$6:$E$605,"&lt;="&amp;Setup!$B$7))</x:f>
      </x:c>
      <x:c r="T32" s="2" t="str">
        <x:f>IF(NOT(A32&lt;=MIN(Setup!$B$7,Setup!$B$8)),"",COUNTIFS(Appointments!$C$6:$C$605,"&gt;="&amp;A32,Appointments!$C$6:$C$605,"&lt;="&amp;A32,Appointments!$D$6:$D$605,"Rescheduled",Appointments!$E$6:$E$605,"&gt;0",Appointments!$E$6:$E$605,"&lt;="&amp;Setup!$B$7))</x:f>
      </x:c>
      <x:c r="U32" s="2" t="str">
        <x:f>IF(NOT(A32&lt;=MIN(Setup!$B$7,Setup!$B$8)),"Future",IF(COUNT(B32:D32)=3,"Reported","Missing ad input"))</x:f>
        <x:v>Future</x:v>
      </x:c>
      <x:c r="V32" s="2"/>
      <x:c r="W32" t="n">
        <x:f>IF(ISNUMBER(B32),1,0)</x:f>
        <x:v>0</x:v>
      </x:c>
    </x:row>
    <x:row r="33" ht="23" customHeight="1">
      <x:c r="A33" s="7" t="n">
        <x:f>Setup!$B$6+27</x:f>
        <x:v>46323</x:v>
      </x:c>
      <x:c r="B33" s="14"/>
      <x:c r="C33" s="5"/>
      <x:c r="D33" s="5"/>
      <x:c r="E33" s="2" t="str">
        <x:f>IF(OR(NOT(A33&lt;=MIN(Setup!$B$7,Setup!$B$8)),COUNTA(Leads!$A$6:$A$505)=0),"",COUNTIFS(Leads!$B$6:$B$505,"&gt;="&amp;A33,Leads!$B$6:$B$505,"&lt;="&amp;A33,Leads!$B$6:$B$505,"&gt;="&amp;Setup!$B$6,Leads!$B$6:$B$505,"&lt;="&amp;Setup!$B$8))</x:f>
      </x:c>
      <x:c r="F33" s="2" t="str">
        <x:f>IF(OR(NOT(A33&lt;=MIN(Setup!$B$7,Setup!$B$8)),COUNTA(Leads!$A$6:$A$505)=0),"",COUNTIFS(Leads!$E$6:$E$505,"&gt;="&amp;A33,Leads!$E$6:$E$505,"&lt;="&amp;A33,Leads!$B$6:$B$505,"&gt;="&amp;Setup!$B$6,Leads!$B$6:$B$505,"&lt;="&amp;Setup!$B$8))</x:f>
      </x:c>
      <x:c r="G33" s="2" t="str">
        <x:f>IF(OR(NOT(A33&lt;=MIN(Setup!$B$7,Setup!$B$8)),COUNTA(Leads!$A$6:$A$505)=0),"",COUNTIFS(Leads!$F$6:$F$505,"&gt;="&amp;A33,Leads!$F$6:$F$505,"&lt;="&amp;A33,Leads!$B$6:$B$505,"&gt;="&amp;Setup!$B$6,Leads!$B$6:$B$505,"&lt;="&amp;Setup!$B$8))</x:f>
      </x:c>
      <x:c r="H33" s="2" t="str">
        <x:f>IF(OR(NOT(A33&lt;=MIN(Setup!$B$7,Setup!$B$8)),COUNTA(Leads!$A$6:$A$505)=0),"",COUNTIFS(Leads!$G$6:$G$505,"&gt;="&amp;A33,Leads!$G$6:$G$505,"&lt;="&amp;A33,Leads!$B$6:$B$505,"&gt;="&amp;Setup!$B$6,Leads!$B$6:$B$505,"&lt;="&amp;Setup!$B$8))</x:f>
      </x:c>
      <x:c r="I33" s="2" t="str">
        <x:f>IF(OR(NOT(A33&lt;=MIN(Setup!$B$7,Setup!$B$8)),COUNTA(Leads!$A$6:$A$505)=0),"",COUNTIFS(Leads!$H$6:$H$505,"&gt;="&amp;A33,Leads!$H$6:$H$505,"&lt;="&amp;A33,Leads!$B$6:$B$505,"&gt;="&amp;Setup!$B$6,Leads!$B$6:$B$505,"&lt;="&amp;Setup!$B$8))</x:f>
      </x:c>
      <x:c r="J33" s="19" t="str">
        <x:f>IF(NOT(A33&lt;=MIN(Setup!$B$7,Setup!$B$8)),"",IF(COUNTIFS(Leads!$I$6:$I$505,A33,Leads!$B$6:$B$505,"&gt;="&amp;Setup!$B$6,Leads!$B$6:$B$505,"&lt;="&amp;Setup!$B$8)=0,"",IF(SUMIFS(Leads!$N$6:$N$505,Leads!$I$6:$I$505,A33)&gt;0,"n.a.",SUMIFS(Leads!$J$6:$J$505,Leads!$I$6:$I$505,A33))))</x:f>
      </x:c>
      <x:c r="K33" s="19" t="str">
        <x:f>IF(OR(COUNT(B33:C33)&lt;2,C33=0),"n.a.",B33/C33*1000)</x:f>
        <x:v>n.a.</x:v>
      </x:c>
      <x:c r="L33" s="20" t="str">
        <x:f>IF(OR(NOT(ISNUMBER(D33)),NOT(ISNUMBER(C33)),C33=0),"n.a.",D33/C33)</x:f>
        <x:v>n.a.</x:v>
      </x:c>
      <x:c r="M33" s="19" t="str">
        <x:f>IF(OR(NOT(ISNUMBER(B33)),NOT(ISNUMBER(D33)),D33=0),"n.a.",B33/D33)</x:f>
        <x:v>n.a.</x:v>
      </x:c>
      <x:c r="N33" s="19" t="str">
        <x:f>IF(OR(NOT(ISNUMBER(B33)),NOT(ISNUMBER(E33)),E33=0),"n.a.",B33/E33)</x:f>
        <x:v>n.a.</x:v>
      </x:c>
      <x:c r="O33" s="2" t="str">
        <x:f>IF(OR(NOT(A33&lt;=MIN(Setup!$B$7,Setup!$B$8)),COUNTA(Appointments!$A$6:$A$605)=0),"",COUNTIFS(Appointments!$C$6:$C$605,"&gt;="&amp;A33,Appointments!$C$6:$C$605,"&lt;="&amp;A33,Appointments!$D$6:$D$605,"Held",Appointments!$E$6:$E$605,"&gt;0",Appointments!$E$6:$E$605,"&lt;="&amp;Setup!$B$7))</x:f>
      </x:c>
      <x:c r="P33" s="2" t="str">
        <x:f>IF(OR(NOT(A33&lt;=MIN(Setup!$B$7,Setup!$B$8)),COUNTA(Appointments!$A$6:$A$605)=0),"",COUNTIFS(Appointments!$C$6:$C$605,"&gt;="&amp;A33,Appointments!$C$6:$C$605,"&lt;="&amp;A33,Appointments!$D$6:$D$605,"No-show",Appointments!$E$6:$E$605,"&gt;0",Appointments!$E$6:$E$605,"&lt;="&amp;Setup!$B$7))</x:f>
      </x:c>
      <x:c r="Q33" s="20" t="str">
        <x:f>IF(OR(COUNT(O33:P33)&lt;2,SUM(O33:P33)=0),"n.a.",O33/SUM(O33:P33))</x:f>
        <x:v>n.a.</x:v>
      </x:c>
      <x:c r="R33" s="2" t="str">
        <x:f>IF(NOT(A33&lt;=MIN(Setup!$B$7,Setup!$B$8)),"",COUNTIFS(Appointments!$C$6:$C$605,A33,Appointments!$D$6:$D$605,"Pending"))</x:f>
      </x:c>
      <x:c r="S33" s="2" t="str">
        <x:f>IF(NOT(A33&lt;=MIN(Setup!$B$7,Setup!$B$8)),"",COUNTIFS(Appointments!$C$6:$C$605,"&gt;="&amp;A33,Appointments!$C$6:$C$605,"&lt;="&amp;A33,Appointments!$D$6:$D$605,"Cancelled",Appointments!$E$6:$E$605,"&gt;0",Appointments!$E$6:$E$605,"&lt;="&amp;Setup!$B$7))</x:f>
      </x:c>
      <x:c r="T33" s="2" t="str">
        <x:f>IF(NOT(A33&lt;=MIN(Setup!$B$7,Setup!$B$8)),"",COUNTIFS(Appointments!$C$6:$C$605,"&gt;="&amp;A33,Appointments!$C$6:$C$605,"&lt;="&amp;A33,Appointments!$D$6:$D$605,"Rescheduled",Appointments!$E$6:$E$605,"&gt;0",Appointments!$E$6:$E$605,"&lt;="&amp;Setup!$B$7))</x:f>
      </x:c>
      <x:c r="U33" s="2" t="str">
        <x:f>IF(NOT(A33&lt;=MIN(Setup!$B$7,Setup!$B$8)),"Future",IF(COUNT(B33:D33)=3,"Reported","Missing ad input"))</x:f>
        <x:v>Future</x:v>
      </x:c>
      <x:c r="V33" s="2"/>
      <x:c r="W33" t="n">
        <x:f>IF(ISNUMBER(B33),1,0)</x:f>
        <x:v>0</x:v>
      </x:c>
    </x:row>
    <x:row r="34" ht="23" customHeight="1">
      <x:c r="A34" s="7" t="n">
        <x:f>Setup!$B$6+28</x:f>
        <x:v>46324</x:v>
      </x:c>
      <x:c r="B34" s="14"/>
      <x:c r="C34" s="5"/>
      <x:c r="D34" s="5"/>
      <x:c r="E34" s="2" t="str">
        <x:f>IF(OR(NOT(A34&lt;=MIN(Setup!$B$7,Setup!$B$8)),COUNTA(Leads!$A$6:$A$505)=0),"",COUNTIFS(Leads!$B$6:$B$505,"&gt;="&amp;A34,Leads!$B$6:$B$505,"&lt;="&amp;A34,Leads!$B$6:$B$505,"&gt;="&amp;Setup!$B$6,Leads!$B$6:$B$505,"&lt;="&amp;Setup!$B$8))</x:f>
      </x:c>
      <x:c r="F34" s="2" t="str">
        <x:f>IF(OR(NOT(A34&lt;=MIN(Setup!$B$7,Setup!$B$8)),COUNTA(Leads!$A$6:$A$505)=0),"",COUNTIFS(Leads!$E$6:$E$505,"&gt;="&amp;A34,Leads!$E$6:$E$505,"&lt;="&amp;A34,Leads!$B$6:$B$505,"&gt;="&amp;Setup!$B$6,Leads!$B$6:$B$505,"&lt;="&amp;Setup!$B$8))</x:f>
      </x:c>
      <x:c r="G34" s="2" t="str">
        <x:f>IF(OR(NOT(A34&lt;=MIN(Setup!$B$7,Setup!$B$8)),COUNTA(Leads!$A$6:$A$505)=0),"",COUNTIFS(Leads!$F$6:$F$505,"&gt;="&amp;A34,Leads!$F$6:$F$505,"&lt;="&amp;A34,Leads!$B$6:$B$505,"&gt;="&amp;Setup!$B$6,Leads!$B$6:$B$505,"&lt;="&amp;Setup!$B$8))</x:f>
      </x:c>
      <x:c r="H34" s="2" t="str">
        <x:f>IF(OR(NOT(A34&lt;=MIN(Setup!$B$7,Setup!$B$8)),COUNTA(Leads!$A$6:$A$505)=0),"",COUNTIFS(Leads!$G$6:$G$505,"&gt;="&amp;A34,Leads!$G$6:$G$505,"&lt;="&amp;A34,Leads!$B$6:$B$505,"&gt;="&amp;Setup!$B$6,Leads!$B$6:$B$505,"&lt;="&amp;Setup!$B$8))</x:f>
      </x:c>
      <x:c r="I34" s="2" t="str">
        <x:f>IF(OR(NOT(A34&lt;=MIN(Setup!$B$7,Setup!$B$8)),COUNTA(Leads!$A$6:$A$505)=0),"",COUNTIFS(Leads!$H$6:$H$505,"&gt;="&amp;A34,Leads!$H$6:$H$505,"&lt;="&amp;A34,Leads!$B$6:$B$505,"&gt;="&amp;Setup!$B$6,Leads!$B$6:$B$505,"&lt;="&amp;Setup!$B$8))</x:f>
      </x:c>
      <x:c r="J34" s="19" t="str">
        <x:f>IF(NOT(A34&lt;=MIN(Setup!$B$7,Setup!$B$8)),"",IF(COUNTIFS(Leads!$I$6:$I$505,A34,Leads!$B$6:$B$505,"&gt;="&amp;Setup!$B$6,Leads!$B$6:$B$505,"&lt;="&amp;Setup!$B$8)=0,"",IF(SUMIFS(Leads!$N$6:$N$505,Leads!$I$6:$I$505,A34)&gt;0,"n.a.",SUMIFS(Leads!$J$6:$J$505,Leads!$I$6:$I$505,A34))))</x:f>
      </x:c>
      <x:c r="K34" s="19" t="str">
        <x:f>IF(OR(COUNT(B34:C34)&lt;2,C34=0),"n.a.",B34/C34*1000)</x:f>
        <x:v>n.a.</x:v>
      </x:c>
      <x:c r="L34" s="20" t="str">
        <x:f>IF(OR(NOT(ISNUMBER(D34)),NOT(ISNUMBER(C34)),C34=0),"n.a.",D34/C34)</x:f>
        <x:v>n.a.</x:v>
      </x:c>
      <x:c r="M34" s="19" t="str">
        <x:f>IF(OR(NOT(ISNUMBER(B34)),NOT(ISNUMBER(D34)),D34=0),"n.a.",B34/D34)</x:f>
        <x:v>n.a.</x:v>
      </x:c>
      <x:c r="N34" s="19" t="str">
        <x:f>IF(OR(NOT(ISNUMBER(B34)),NOT(ISNUMBER(E34)),E34=0),"n.a.",B34/E34)</x:f>
        <x:v>n.a.</x:v>
      </x:c>
      <x:c r="O34" s="2" t="str">
        <x:f>IF(OR(NOT(A34&lt;=MIN(Setup!$B$7,Setup!$B$8)),COUNTA(Appointments!$A$6:$A$605)=0),"",COUNTIFS(Appointments!$C$6:$C$605,"&gt;="&amp;A34,Appointments!$C$6:$C$605,"&lt;="&amp;A34,Appointments!$D$6:$D$605,"Held",Appointments!$E$6:$E$605,"&gt;0",Appointments!$E$6:$E$605,"&lt;="&amp;Setup!$B$7))</x:f>
      </x:c>
      <x:c r="P34" s="2" t="str">
        <x:f>IF(OR(NOT(A34&lt;=MIN(Setup!$B$7,Setup!$B$8)),COUNTA(Appointments!$A$6:$A$605)=0),"",COUNTIFS(Appointments!$C$6:$C$605,"&gt;="&amp;A34,Appointments!$C$6:$C$605,"&lt;="&amp;A34,Appointments!$D$6:$D$605,"No-show",Appointments!$E$6:$E$605,"&gt;0",Appointments!$E$6:$E$605,"&lt;="&amp;Setup!$B$7))</x:f>
      </x:c>
      <x:c r="Q34" s="20" t="str">
        <x:f>IF(OR(COUNT(O34:P34)&lt;2,SUM(O34:P34)=0),"n.a.",O34/SUM(O34:P34))</x:f>
        <x:v>n.a.</x:v>
      </x:c>
      <x:c r="R34" s="2" t="str">
        <x:f>IF(NOT(A34&lt;=MIN(Setup!$B$7,Setup!$B$8)),"",COUNTIFS(Appointments!$C$6:$C$605,A34,Appointments!$D$6:$D$605,"Pending"))</x:f>
      </x:c>
      <x:c r="S34" s="2" t="str">
        <x:f>IF(NOT(A34&lt;=MIN(Setup!$B$7,Setup!$B$8)),"",COUNTIFS(Appointments!$C$6:$C$605,"&gt;="&amp;A34,Appointments!$C$6:$C$605,"&lt;="&amp;A34,Appointments!$D$6:$D$605,"Cancelled",Appointments!$E$6:$E$605,"&gt;0",Appointments!$E$6:$E$605,"&lt;="&amp;Setup!$B$7))</x:f>
      </x:c>
      <x:c r="T34" s="2" t="str">
        <x:f>IF(NOT(A34&lt;=MIN(Setup!$B$7,Setup!$B$8)),"",COUNTIFS(Appointments!$C$6:$C$605,"&gt;="&amp;A34,Appointments!$C$6:$C$605,"&lt;="&amp;A34,Appointments!$D$6:$D$605,"Rescheduled",Appointments!$E$6:$E$605,"&gt;0",Appointments!$E$6:$E$605,"&lt;="&amp;Setup!$B$7))</x:f>
      </x:c>
      <x:c r="U34" s="2" t="str">
        <x:f>IF(NOT(A34&lt;=MIN(Setup!$B$7,Setup!$B$8)),"Future",IF(COUNT(B34:D34)=3,"Reported","Missing ad input"))</x:f>
        <x:v>Future</x:v>
      </x:c>
      <x:c r="V34" s="2"/>
      <x:c r="W34" t="n">
        <x:f>IF(ISNUMBER(B34),1,0)</x:f>
        <x:v>0</x:v>
      </x:c>
    </x:row>
    <x:row r="35" ht="23" customHeight="1">
      <x:c r="A35" s="7" t="n">
        <x:f>Setup!$B$6+29</x:f>
        <x:v>46325</x:v>
      </x:c>
      <x:c r="B35" s="14"/>
      <x:c r="C35" s="5"/>
      <x:c r="D35" s="5"/>
      <x:c r="E35" s="2" t="str">
        <x:f>IF(OR(NOT(A35&lt;=MIN(Setup!$B$7,Setup!$B$8)),COUNTA(Leads!$A$6:$A$505)=0),"",COUNTIFS(Leads!$B$6:$B$505,"&gt;="&amp;A35,Leads!$B$6:$B$505,"&lt;="&amp;A35,Leads!$B$6:$B$505,"&gt;="&amp;Setup!$B$6,Leads!$B$6:$B$505,"&lt;="&amp;Setup!$B$8))</x:f>
      </x:c>
      <x:c r="F35" s="2" t="str">
        <x:f>IF(OR(NOT(A35&lt;=MIN(Setup!$B$7,Setup!$B$8)),COUNTA(Leads!$A$6:$A$505)=0),"",COUNTIFS(Leads!$E$6:$E$505,"&gt;="&amp;A35,Leads!$E$6:$E$505,"&lt;="&amp;A35,Leads!$B$6:$B$505,"&gt;="&amp;Setup!$B$6,Leads!$B$6:$B$505,"&lt;="&amp;Setup!$B$8))</x:f>
      </x:c>
      <x:c r="G35" s="2" t="str">
        <x:f>IF(OR(NOT(A35&lt;=MIN(Setup!$B$7,Setup!$B$8)),COUNTA(Leads!$A$6:$A$505)=0),"",COUNTIFS(Leads!$F$6:$F$505,"&gt;="&amp;A35,Leads!$F$6:$F$505,"&lt;="&amp;A35,Leads!$B$6:$B$505,"&gt;="&amp;Setup!$B$6,Leads!$B$6:$B$505,"&lt;="&amp;Setup!$B$8))</x:f>
      </x:c>
      <x:c r="H35" s="2" t="str">
        <x:f>IF(OR(NOT(A35&lt;=MIN(Setup!$B$7,Setup!$B$8)),COUNTA(Leads!$A$6:$A$505)=0),"",COUNTIFS(Leads!$G$6:$G$505,"&gt;="&amp;A35,Leads!$G$6:$G$505,"&lt;="&amp;A35,Leads!$B$6:$B$505,"&gt;="&amp;Setup!$B$6,Leads!$B$6:$B$505,"&lt;="&amp;Setup!$B$8))</x:f>
      </x:c>
      <x:c r="I35" s="2" t="str">
        <x:f>IF(OR(NOT(A35&lt;=MIN(Setup!$B$7,Setup!$B$8)),COUNTA(Leads!$A$6:$A$505)=0),"",COUNTIFS(Leads!$H$6:$H$505,"&gt;="&amp;A35,Leads!$H$6:$H$505,"&lt;="&amp;A35,Leads!$B$6:$B$505,"&gt;="&amp;Setup!$B$6,Leads!$B$6:$B$505,"&lt;="&amp;Setup!$B$8))</x:f>
      </x:c>
      <x:c r="J35" s="19" t="str">
        <x:f>IF(NOT(A35&lt;=MIN(Setup!$B$7,Setup!$B$8)),"",IF(COUNTIFS(Leads!$I$6:$I$505,A35,Leads!$B$6:$B$505,"&gt;="&amp;Setup!$B$6,Leads!$B$6:$B$505,"&lt;="&amp;Setup!$B$8)=0,"",IF(SUMIFS(Leads!$N$6:$N$505,Leads!$I$6:$I$505,A35)&gt;0,"n.a.",SUMIFS(Leads!$J$6:$J$505,Leads!$I$6:$I$505,A35))))</x:f>
      </x:c>
      <x:c r="K35" s="19" t="str">
        <x:f>IF(OR(COUNT(B35:C35)&lt;2,C35=0),"n.a.",B35/C35*1000)</x:f>
        <x:v>n.a.</x:v>
      </x:c>
      <x:c r="L35" s="20" t="str">
        <x:f>IF(OR(NOT(ISNUMBER(D35)),NOT(ISNUMBER(C35)),C35=0),"n.a.",D35/C35)</x:f>
        <x:v>n.a.</x:v>
      </x:c>
      <x:c r="M35" s="19" t="str">
        <x:f>IF(OR(NOT(ISNUMBER(B35)),NOT(ISNUMBER(D35)),D35=0),"n.a.",B35/D35)</x:f>
        <x:v>n.a.</x:v>
      </x:c>
      <x:c r="N35" s="19" t="str">
        <x:f>IF(OR(NOT(ISNUMBER(B35)),NOT(ISNUMBER(E35)),E35=0),"n.a.",B35/E35)</x:f>
        <x:v>n.a.</x:v>
      </x:c>
      <x:c r="O35" s="2" t="str">
        <x:f>IF(OR(NOT(A35&lt;=MIN(Setup!$B$7,Setup!$B$8)),COUNTA(Appointments!$A$6:$A$605)=0),"",COUNTIFS(Appointments!$C$6:$C$605,"&gt;="&amp;A35,Appointments!$C$6:$C$605,"&lt;="&amp;A35,Appointments!$D$6:$D$605,"Held",Appointments!$E$6:$E$605,"&gt;0",Appointments!$E$6:$E$605,"&lt;="&amp;Setup!$B$7))</x:f>
      </x:c>
      <x:c r="P35" s="2" t="str">
        <x:f>IF(OR(NOT(A35&lt;=MIN(Setup!$B$7,Setup!$B$8)),COUNTA(Appointments!$A$6:$A$605)=0),"",COUNTIFS(Appointments!$C$6:$C$605,"&gt;="&amp;A35,Appointments!$C$6:$C$605,"&lt;="&amp;A35,Appointments!$D$6:$D$605,"No-show",Appointments!$E$6:$E$605,"&gt;0",Appointments!$E$6:$E$605,"&lt;="&amp;Setup!$B$7))</x:f>
      </x:c>
      <x:c r="Q35" s="20" t="str">
        <x:f>IF(OR(COUNT(O35:P35)&lt;2,SUM(O35:P35)=0),"n.a.",O35/SUM(O35:P35))</x:f>
        <x:v>n.a.</x:v>
      </x:c>
      <x:c r="R35" s="2" t="str">
        <x:f>IF(NOT(A35&lt;=MIN(Setup!$B$7,Setup!$B$8)),"",COUNTIFS(Appointments!$C$6:$C$605,A35,Appointments!$D$6:$D$605,"Pending"))</x:f>
      </x:c>
      <x:c r="S35" s="2" t="str">
        <x:f>IF(NOT(A35&lt;=MIN(Setup!$B$7,Setup!$B$8)),"",COUNTIFS(Appointments!$C$6:$C$605,"&gt;="&amp;A35,Appointments!$C$6:$C$605,"&lt;="&amp;A35,Appointments!$D$6:$D$605,"Cancelled",Appointments!$E$6:$E$605,"&gt;0",Appointments!$E$6:$E$605,"&lt;="&amp;Setup!$B$7))</x:f>
      </x:c>
      <x:c r="T35" s="2" t="str">
        <x:f>IF(NOT(A35&lt;=MIN(Setup!$B$7,Setup!$B$8)),"",COUNTIFS(Appointments!$C$6:$C$605,"&gt;="&amp;A35,Appointments!$C$6:$C$605,"&lt;="&amp;A35,Appointments!$D$6:$D$605,"Rescheduled",Appointments!$E$6:$E$605,"&gt;0",Appointments!$E$6:$E$605,"&lt;="&amp;Setup!$B$7))</x:f>
      </x:c>
      <x:c r="U35" s="2" t="str">
        <x:f>IF(NOT(A35&lt;=MIN(Setup!$B$7,Setup!$B$8)),"Future",IF(COUNT(B35:D35)=3,"Reported","Missing ad input"))</x:f>
        <x:v>Future</x:v>
      </x:c>
      <x:c r="V35" s="2"/>
      <x:c r="W35" t="n">
        <x:f>IF(ISNUMBER(B35),1,0)</x:f>
        <x:v>0</x:v>
      </x:c>
    </x:row>
    <x:row r="36" ht="23" customHeight="1">
      <x:c r="A36" s="7" t="n">
        <x:f>Setup!$B$6+30</x:f>
        <x:v>46326</x:v>
      </x:c>
      <x:c r="B36" s="14"/>
      <x:c r="C36" s="5"/>
      <x:c r="D36" s="5"/>
      <x:c r="E36" s="2" t="str">
        <x:f>IF(OR(NOT(A36&lt;=MIN(Setup!$B$7,Setup!$B$8)),COUNTA(Leads!$A$6:$A$505)=0),"",COUNTIFS(Leads!$B$6:$B$505,"&gt;="&amp;A36,Leads!$B$6:$B$505,"&lt;="&amp;A36,Leads!$B$6:$B$505,"&gt;="&amp;Setup!$B$6,Leads!$B$6:$B$505,"&lt;="&amp;Setup!$B$8))</x:f>
      </x:c>
      <x:c r="F36" s="2" t="str">
        <x:f>IF(OR(NOT(A36&lt;=MIN(Setup!$B$7,Setup!$B$8)),COUNTA(Leads!$A$6:$A$505)=0),"",COUNTIFS(Leads!$E$6:$E$505,"&gt;="&amp;A36,Leads!$E$6:$E$505,"&lt;="&amp;A36,Leads!$B$6:$B$505,"&gt;="&amp;Setup!$B$6,Leads!$B$6:$B$505,"&lt;="&amp;Setup!$B$8))</x:f>
      </x:c>
      <x:c r="G36" s="2" t="str">
        <x:f>IF(OR(NOT(A36&lt;=MIN(Setup!$B$7,Setup!$B$8)),COUNTA(Leads!$A$6:$A$505)=0),"",COUNTIFS(Leads!$F$6:$F$505,"&gt;="&amp;A36,Leads!$F$6:$F$505,"&lt;="&amp;A36,Leads!$B$6:$B$505,"&gt;="&amp;Setup!$B$6,Leads!$B$6:$B$505,"&lt;="&amp;Setup!$B$8))</x:f>
      </x:c>
      <x:c r="H36" s="2" t="str">
        <x:f>IF(OR(NOT(A36&lt;=MIN(Setup!$B$7,Setup!$B$8)),COUNTA(Leads!$A$6:$A$505)=0),"",COUNTIFS(Leads!$G$6:$G$505,"&gt;="&amp;A36,Leads!$G$6:$G$505,"&lt;="&amp;A36,Leads!$B$6:$B$505,"&gt;="&amp;Setup!$B$6,Leads!$B$6:$B$505,"&lt;="&amp;Setup!$B$8))</x:f>
      </x:c>
      <x:c r="I36" s="2" t="str">
        <x:f>IF(OR(NOT(A36&lt;=MIN(Setup!$B$7,Setup!$B$8)),COUNTA(Leads!$A$6:$A$505)=0),"",COUNTIFS(Leads!$H$6:$H$505,"&gt;="&amp;A36,Leads!$H$6:$H$505,"&lt;="&amp;A36,Leads!$B$6:$B$505,"&gt;="&amp;Setup!$B$6,Leads!$B$6:$B$505,"&lt;="&amp;Setup!$B$8))</x:f>
      </x:c>
      <x:c r="J36" s="19" t="str">
        <x:f>IF(NOT(A36&lt;=MIN(Setup!$B$7,Setup!$B$8)),"",IF(COUNTIFS(Leads!$I$6:$I$505,A36,Leads!$B$6:$B$505,"&gt;="&amp;Setup!$B$6,Leads!$B$6:$B$505,"&lt;="&amp;Setup!$B$8)=0,"",IF(SUMIFS(Leads!$N$6:$N$505,Leads!$I$6:$I$505,A36)&gt;0,"n.a.",SUMIFS(Leads!$J$6:$J$505,Leads!$I$6:$I$505,A36))))</x:f>
      </x:c>
      <x:c r="K36" s="19" t="str">
        <x:f>IF(OR(COUNT(B36:C36)&lt;2,C36=0),"n.a.",B36/C36*1000)</x:f>
        <x:v>n.a.</x:v>
      </x:c>
      <x:c r="L36" s="20" t="str">
        <x:f>IF(OR(NOT(ISNUMBER(D36)),NOT(ISNUMBER(C36)),C36=0),"n.a.",D36/C36)</x:f>
        <x:v>n.a.</x:v>
      </x:c>
      <x:c r="M36" s="19" t="str">
        <x:f>IF(OR(NOT(ISNUMBER(B36)),NOT(ISNUMBER(D36)),D36=0),"n.a.",B36/D36)</x:f>
        <x:v>n.a.</x:v>
      </x:c>
      <x:c r="N36" s="19" t="str">
        <x:f>IF(OR(NOT(ISNUMBER(B36)),NOT(ISNUMBER(E36)),E36=0),"n.a.",B36/E36)</x:f>
        <x:v>n.a.</x:v>
      </x:c>
      <x:c r="O36" s="2" t="str">
        <x:f>IF(OR(NOT(A36&lt;=MIN(Setup!$B$7,Setup!$B$8)),COUNTA(Appointments!$A$6:$A$605)=0),"",COUNTIFS(Appointments!$C$6:$C$605,"&gt;="&amp;A36,Appointments!$C$6:$C$605,"&lt;="&amp;A36,Appointments!$D$6:$D$605,"Held",Appointments!$E$6:$E$605,"&gt;0",Appointments!$E$6:$E$605,"&lt;="&amp;Setup!$B$7))</x:f>
      </x:c>
      <x:c r="P36" s="2" t="str">
        <x:f>IF(OR(NOT(A36&lt;=MIN(Setup!$B$7,Setup!$B$8)),COUNTA(Appointments!$A$6:$A$605)=0),"",COUNTIFS(Appointments!$C$6:$C$605,"&gt;="&amp;A36,Appointments!$C$6:$C$605,"&lt;="&amp;A36,Appointments!$D$6:$D$605,"No-show",Appointments!$E$6:$E$605,"&gt;0",Appointments!$E$6:$E$605,"&lt;="&amp;Setup!$B$7))</x:f>
      </x:c>
      <x:c r="Q36" s="20" t="str">
        <x:f>IF(OR(COUNT(O36:P36)&lt;2,SUM(O36:P36)=0),"n.a.",O36/SUM(O36:P36))</x:f>
        <x:v>n.a.</x:v>
      </x:c>
      <x:c r="R36" s="2" t="str">
        <x:f>IF(NOT(A36&lt;=MIN(Setup!$B$7,Setup!$B$8)),"",COUNTIFS(Appointments!$C$6:$C$605,A36,Appointments!$D$6:$D$605,"Pending"))</x:f>
      </x:c>
      <x:c r="S36" s="2" t="str">
        <x:f>IF(NOT(A36&lt;=MIN(Setup!$B$7,Setup!$B$8)),"",COUNTIFS(Appointments!$C$6:$C$605,"&gt;="&amp;A36,Appointments!$C$6:$C$605,"&lt;="&amp;A36,Appointments!$D$6:$D$605,"Cancelled",Appointments!$E$6:$E$605,"&gt;0",Appointments!$E$6:$E$605,"&lt;="&amp;Setup!$B$7))</x:f>
      </x:c>
      <x:c r="T36" s="2" t="str">
        <x:f>IF(NOT(A36&lt;=MIN(Setup!$B$7,Setup!$B$8)),"",COUNTIFS(Appointments!$C$6:$C$605,"&gt;="&amp;A36,Appointments!$C$6:$C$605,"&lt;="&amp;A36,Appointments!$D$6:$D$605,"Rescheduled",Appointments!$E$6:$E$605,"&gt;0",Appointments!$E$6:$E$605,"&lt;="&amp;Setup!$B$7))</x:f>
      </x:c>
      <x:c r="U36" s="2" t="str">
        <x:f>IF(NOT(A36&lt;=MIN(Setup!$B$7,Setup!$B$8)),"Future",IF(COUNT(B36:D36)=3,"Reported","Missing ad input"))</x:f>
        <x:v>Future</x:v>
      </x:c>
      <x:c r="V36" s="2"/>
      <x:c r="W36" t="n">
        <x:f>IF(ISNUMBER(B36),1,0)</x:f>
        <x:v>0</x:v>
      </x:c>
    </x:row>
    <x:row r="37" ht="23" customHeight="1">
      <x:c r="A37" s="7" t="n">
        <x:f>Setup!$B$6+31</x:f>
        <x:v>46327</x:v>
      </x:c>
      <x:c r="B37" s="14"/>
      <x:c r="C37" s="5"/>
      <x:c r="D37" s="5"/>
      <x:c r="E37" s="2" t="str">
        <x:f>IF(OR(NOT(A37&lt;=MIN(Setup!$B$7,Setup!$B$8)),COUNTA(Leads!$A$6:$A$505)=0),"",COUNTIFS(Leads!$B$6:$B$505,"&gt;="&amp;A37,Leads!$B$6:$B$505,"&lt;="&amp;A37,Leads!$B$6:$B$505,"&gt;="&amp;Setup!$B$6,Leads!$B$6:$B$505,"&lt;="&amp;Setup!$B$8))</x:f>
      </x:c>
      <x:c r="F37" s="2" t="str">
        <x:f>IF(OR(NOT(A37&lt;=MIN(Setup!$B$7,Setup!$B$8)),COUNTA(Leads!$A$6:$A$505)=0),"",COUNTIFS(Leads!$E$6:$E$505,"&gt;="&amp;A37,Leads!$E$6:$E$505,"&lt;="&amp;A37,Leads!$B$6:$B$505,"&gt;="&amp;Setup!$B$6,Leads!$B$6:$B$505,"&lt;="&amp;Setup!$B$8))</x:f>
      </x:c>
      <x:c r="G37" s="2" t="str">
        <x:f>IF(OR(NOT(A37&lt;=MIN(Setup!$B$7,Setup!$B$8)),COUNTA(Leads!$A$6:$A$505)=0),"",COUNTIFS(Leads!$F$6:$F$505,"&gt;="&amp;A37,Leads!$F$6:$F$505,"&lt;="&amp;A37,Leads!$B$6:$B$505,"&gt;="&amp;Setup!$B$6,Leads!$B$6:$B$505,"&lt;="&amp;Setup!$B$8))</x:f>
      </x:c>
      <x:c r="H37" s="2" t="str">
        <x:f>IF(OR(NOT(A37&lt;=MIN(Setup!$B$7,Setup!$B$8)),COUNTA(Leads!$A$6:$A$505)=0),"",COUNTIFS(Leads!$G$6:$G$505,"&gt;="&amp;A37,Leads!$G$6:$G$505,"&lt;="&amp;A37,Leads!$B$6:$B$505,"&gt;="&amp;Setup!$B$6,Leads!$B$6:$B$505,"&lt;="&amp;Setup!$B$8))</x:f>
      </x:c>
      <x:c r="I37" s="2" t="str">
        <x:f>IF(OR(NOT(A37&lt;=MIN(Setup!$B$7,Setup!$B$8)),COUNTA(Leads!$A$6:$A$505)=0),"",COUNTIFS(Leads!$H$6:$H$505,"&gt;="&amp;A37,Leads!$H$6:$H$505,"&lt;="&amp;A37,Leads!$B$6:$B$505,"&gt;="&amp;Setup!$B$6,Leads!$B$6:$B$505,"&lt;="&amp;Setup!$B$8))</x:f>
      </x:c>
      <x:c r="J37" s="19" t="str">
        <x:f>IF(NOT(A37&lt;=MIN(Setup!$B$7,Setup!$B$8)),"",IF(COUNTIFS(Leads!$I$6:$I$505,A37,Leads!$B$6:$B$505,"&gt;="&amp;Setup!$B$6,Leads!$B$6:$B$505,"&lt;="&amp;Setup!$B$8)=0,"",IF(SUMIFS(Leads!$N$6:$N$505,Leads!$I$6:$I$505,A37)&gt;0,"n.a.",SUMIFS(Leads!$J$6:$J$505,Leads!$I$6:$I$505,A37))))</x:f>
      </x:c>
      <x:c r="K37" s="19" t="str">
        <x:f>IF(OR(COUNT(B37:C37)&lt;2,C37=0),"n.a.",B37/C37*1000)</x:f>
        <x:v>n.a.</x:v>
      </x:c>
      <x:c r="L37" s="20" t="str">
        <x:f>IF(OR(NOT(ISNUMBER(D37)),NOT(ISNUMBER(C37)),C37=0),"n.a.",D37/C37)</x:f>
        <x:v>n.a.</x:v>
      </x:c>
      <x:c r="M37" s="19" t="str">
        <x:f>IF(OR(NOT(ISNUMBER(B37)),NOT(ISNUMBER(D37)),D37=0),"n.a.",B37/D37)</x:f>
        <x:v>n.a.</x:v>
      </x:c>
      <x:c r="N37" s="19" t="str">
        <x:f>IF(OR(NOT(ISNUMBER(B37)),NOT(ISNUMBER(E37)),E37=0),"n.a.",B37/E37)</x:f>
        <x:v>n.a.</x:v>
      </x:c>
      <x:c r="O37" s="2" t="str">
        <x:f>IF(OR(NOT(A37&lt;=MIN(Setup!$B$7,Setup!$B$8)),COUNTA(Appointments!$A$6:$A$605)=0),"",COUNTIFS(Appointments!$C$6:$C$605,"&gt;="&amp;A37,Appointments!$C$6:$C$605,"&lt;="&amp;A37,Appointments!$D$6:$D$605,"Held",Appointments!$E$6:$E$605,"&gt;0",Appointments!$E$6:$E$605,"&lt;="&amp;Setup!$B$7))</x:f>
      </x:c>
      <x:c r="P37" s="2" t="str">
        <x:f>IF(OR(NOT(A37&lt;=MIN(Setup!$B$7,Setup!$B$8)),COUNTA(Appointments!$A$6:$A$605)=0),"",COUNTIFS(Appointments!$C$6:$C$605,"&gt;="&amp;A37,Appointments!$C$6:$C$605,"&lt;="&amp;A37,Appointments!$D$6:$D$605,"No-show",Appointments!$E$6:$E$605,"&gt;0",Appointments!$E$6:$E$605,"&lt;="&amp;Setup!$B$7))</x:f>
      </x:c>
      <x:c r="Q37" s="20" t="str">
        <x:f>IF(OR(COUNT(O37:P37)&lt;2,SUM(O37:P37)=0),"n.a.",O37/SUM(O37:P37))</x:f>
        <x:v>n.a.</x:v>
      </x:c>
      <x:c r="R37" s="2" t="str">
        <x:f>IF(NOT(A37&lt;=MIN(Setup!$B$7,Setup!$B$8)),"",COUNTIFS(Appointments!$C$6:$C$605,A37,Appointments!$D$6:$D$605,"Pending"))</x:f>
      </x:c>
      <x:c r="S37" s="2" t="str">
        <x:f>IF(NOT(A37&lt;=MIN(Setup!$B$7,Setup!$B$8)),"",COUNTIFS(Appointments!$C$6:$C$605,"&gt;="&amp;A37,Appointments!$C$6:$C$605,"&lt;="&amp;A37,Appointments!$D$6:$D$605,"Cancelled",Appointments!$E$6:$E$605,"&gt;0",Appointments!$E$6:$E$605,"&lt;="&amp;Setup!$B$7))</x:f>
      </x:c>
      <x:c r="T37" s="2" t="str">
        <x:f>IF(NOT(A37&lt;=MIN(Setup!$B$7,Setup!$B$8)),"",COUNTIFS(Appointments!$C$6:$C$605,"&gt;="&amp;A37,Appointments!$C$6:$C$605,"&lt;="&amp;A37,Appointments!$D$6:$D$605,"Rescheduled",Appointments!$E$6:$E$605,"&gt;0",Appointments!$E$6:$E$605,"&lt;="&amp;Setup!$B$7))</x:f>
      </x:c>
      <x:c r="U37" s="2" t="str">
        <x:f>IF(NOT(A37&lt;=MIN(Setup!$B$7,Setup!$B$8)),"Future",IF(COUNT(B37:D37)=3,"Reported","Missing ad input"))</x:f>
        <x:v>Future</x:v>
      </x:c>
      <x:c r="V37" s="2"/>
      <x:c r="W37" t="n">
        <x:f>IF(ISNUMBER(B37),1,0)</x:f>
        <x:v>0</x:v>
      </x:c>
    </x:row>
    <x:row r="38" ht="23" customHeight="1">
      <x:c r="A38" s="7" t="n">
        <x:f>Setup!$B$6+32</x:f>
        <x:v>46328</x:v>
      </x:c>
      <x:c r="B38" s="14"/>
      <x:c r="C38" s="5"/>
      <x:c r="D38" s="5"/>
      <x:c r="E38" s="2" t="str">
        <x:f>IF(OR(NOT(A38&lt;=MIN(Setup!$B$7,Setup!$B$8)),COUNTA(Leads!$A$6:$A$505)=0),"",COUNTIFS(Leads!$B$6:$B$505,"&gt;="&amp;A38,Leads!$B$6:$B$505,"&lt;="&amp;A38,Leads!$B$6:$B$505,"&gt;="&amp;Setup!$B$6,Leads!$B$6:$B$505,"&lt;="&amp;Setup!$B$8))</x:f>
      </x:c>
      <x:c r="F38" s="2" t="str">
        <x:f>IF(OR(NOT(A38&lt;=MIN(Setup!$B$7,Setup!$B$8)),COUNTA(Leads!$A$6:$A$505)=0),"",COUNTIFS(Leads!$E$6:$E$505,"&gt;="&amp;A38,Leads!$E$6:$E$505,"&lt;="&amp;A38,Leads!$B$6:$B$505,"&gt;="&amp;Setup!$B$6,Leads!$B$6:$B$505,"&lt;="&amp;Setup!$B$8))</x:f>
      </x:c>
      <x:c r="G38" s="2" t="str">
        <x:f>IF(OR(NOT(A38&lt;=MIN(Setup!$B$7,Setup!$B$8)),COUNTA(Leads!$A$6:$A$505)=0),"",COUNTIFS(Leads!$F$6:$F$505,"&gt;="&amp;A38,Leads!$F$6:$F$505,"&lt;="&amp;A38,Leads!$B$6:$B$505,"&gt;="&amp;Setup!$B$6,Leads!$B$6:$B$505,"&lt;="&amp;Setup!$B$8))</x:f>
      </x:c>
      <x:c r="H38" s="2" t="str">
        <x:f>IF(OR(NOT(A38&lt;=MIN(Setup!$B$7,Setup!$B$8)),COUNTA(Leads!$A$6:$A$505)=0),"",COUNTIFS(Leads!$G$6:$G$505,"&gt;="&amp;A38,Leads!$G$6:$G$505,"&lt;="&amp;A38,Leads!$B$6:$B$505,"&gt;="&amp;Setup!$B$6,Leads!$B$6:$B$505,"&lt;="&amp;Setup!$B$8))</x:f>
      </x:c>
      <x:c r="I38" s="2" t="str">
        <x:f>IF(OR(NOT(A38&lt;=MIN(Setup!$B$7,Setup!$B$8)),COUNTA(Leads!$A$6:$A$505)=0),"",COUNTIFS(Leads!$H$6:$H$505,"&gt;="&amp;A38,Leads!$H$6:$H$505,"&lt;="&amp;A38,Leads!$B$6:$B$505,"&gt;="&amp;Setup!$B$6,Leads!$B$6:$B$505,"&lt;="&amp;Setup!$B$8))</x:f>
      </x:c>
      <x:c r="J38" s="19" t="str">
        <x:f>IF(NOT(A38&lt;=MIN(Setup!$B$7,Setup!$B$8)),"",IF(COUNTIFS(Leads!$I$6:$I$505,A38,Leads!$B$6:$B$505,"&gt;="&amp;Setup!$B$6,Leads!$B$6:$B$505,"&lt;="&amp;Setup!$B$8)=0,"",IF(SUMIFS(Leads!$N$6:$N$505,Leads!$I$6:$I$505,A38)&gt;0,"n.a.",SUMIFS(Leads!$J$6:$J$505,Leads!$I$6:$I$505,A38))))</x:f>
      </x:c>
      <x:c r="K38" s="19" t="str">
        <x:f>IF(OR(COUNT(B38:C38)&lt;2,C38=0),"n.a.",B38/C38*1000)</x:f>
        <x:v>n.a.</x:v>
      </x:c>
      <x:c r="L38" s="20" t="str">
        <x:f>IF(OR(NOT(ISNUMBER(D38)),NOT(ISNUMBER(C38)),C38=0),"n.a.",D38/C38)</x:f>
        <x:v>n.a.</x:v>
      </x:c>
      <x:c r="M38" s="19" t="str">
        <x:f>IF(OR(NOT(ISNUMBER(B38)),NOT(ISNUMBER(D38)),D38=0),"n.a.",B38/D38)</x:f>
        <x:v>n.a.</x:v>
      </x:c>
      <x:c r="N38" s="19" t="str">
        <x:f>IF(OR(NOT(ISNUMBER(B38)),NOT(ISNUMBER(E38)),E38=0),"n.a.",B38/E38)</x:f>
        <x:v>n.a.</x:v>
      </x:c>
      <x:c r="O38" s="2" t="str">
        <x:f>IF(OR(NOT(A38&lt;=MIN(Setup!$B$7,Setup!$B$8)),COUNTA(Appointments!$A$6:$A$605)=0),"",COUNTIFS(Appointments!$C$6:$C$605,"&gt;="&amp;A38,Appointments!$C$6:$C$605,"&lt;="&amp;A38,Appointments!$D$6:$D$605,"Held",Appointments!$E$6:$E$605,"&gt;0",Appointments!$E$6:$E$605,"&lt;="&amp;Setup!$B$7))</x:f>
      </x:c>
      <x:c r="P38" s="2" t="str">
        <x:f>IF(OR(NOT(A38&lt;=MIN(Setup!$B$7,Setup!$B$8)),COUNTA(Appointments!$A$6:$A$605)=0),"",COUNTIFS(Appointments!$C$6:$C$605,"&gt;="&amp;A38,Appointments!$C$6:$C$605,"&lt;="&amp;A38,Appointments!$D$6:$D$605,"No-show",Appointments!$E$6:$E$605,"&gt;0",Appointments!$E$6:$E$605,"&lt;="&amp;Setup!$B$7))</x:f>
      </x:c>
      <x:c r="Q38" s="20" t="str">
        <x:f>IF(OR(COUNT(O38:P38)&lt;2,SUM(O38:P38)=0),"n.a.",O38/SUM(O38:P38))</x:f>
        <x:v>n.a.</x:v>
      </x:c>
      <x:c r="R38" s="2" t="str">
        <x:f>IF(NOT(A38&lt;=MIN(Setup!$B$7,Setup!$B$8)),"",COUNTIFS(Appointments!$C$6:$C$605,A38,Appointments!$D$6:$D$605,"Pending"))</x:f>
      </x:c>
      <x:c r="S38" s="2" t="str">
        <x:f>IF(NOT(A38&lt;=MIN(Setup!$B$7,Setup!$B$8)),"",COUNTIFS(Appointments!$C$6:$C$605,"&gt;="&amp;A38,Appointments!$C$6:$C$605,"&lt;="&amp;A38,Appointments!$D$6:$D$605,"Cancelled",Appointments!$E$6:$E$605,"&gt;0",Appointments!$E$6:$E$605,"&lt;="&amp;Setup!$B$7))</x:f>
      </x:c>
      <x:c r="T38" s="2" t="str">
        <x:f>IF(NOT(A38&lt;=MIN(Setup!$B$7,Setup!$B$8)),"",COUNTIFS(Appointments!$C$6:$C$605,"&gt;="&amp;A38,Appointments!$C$6:$C$605,"&lt;="&amp;A38,Appointments!$D$6:$D$605,"Rescheduled",Appointments!$E$6:$E$605,"&gt;0",Appointments!$E$6:$E$605,"&lt;="&amp;Setup!$B$7))</x:f>
      </x:c>
      <x:c r="U38" s="2" t="str">
        <x:f>IF(NOT(A38&lt;=MIN(Setup!$B$7,Setup!$B$8)),"Future",IF(COUNT(B38:D38)=3,"Reported","Missing ad input"))</x:f>
        <x:v>Future</x:v>
      </x:c>
      <x:c r="V38" s="2"/>
      <x:c r="W38" t="n">
        <x:f>IF(ISNUMBER(B38),1,0)</x:f>
        <x:v>0</x:v>
      </x:c>
    </x:row>
    <x:row r="39" ht="23" customHeight="1">
      <x:c r="A39" s="7" t="n">
        <x:f>Setup!$B$6+33</x:f>
        <x:v>46329</x:v>
      </x:c>
      <x:c r="B39" s="14"/>
      <x:c r="C39" s="5"/>
      <x:c r="D39" s="5"/>
      <x:c r="E39" s="2" t="str">
        <x:f>IF(OR(NOT(A39&lt;=MIN(Setup!$B$7,Setup!$B$8)),COUNTA(Leads!$A$6:$A$505)=0),"",COUNTIFS(Leads!$B$6:$B$505,"&gt;="&amp;A39,Leads!$B$6:$B$505,"&lt;="&amp;A39,Leads!$B$6:$B$505,"&gt;="&amp;Setup!$B$6,Leads!$B$6:$B$505,"&lt;="&amp;Setup!$B$8))</x:f>
      </x:c>
      <x:c r="F39" s="2" t="str">
        <x:f>IF(OR(NOT(A39&lt;=MIN(Setup!$B$7,Setup!$B$8)),COUNTA(Leads!$A$6:$A$505)=0),"",COUNTIFS(Leads!$E$6:$E$505,"&gt;="&amp;A39,Leads!$E$6:$E$505,"&lt;="&amp;A39,Leads!$B$6:$B$505,"&gt;="&amp;Setup!$B$6,Leads!$B$6:$B$505,"&lt;="&amp;Setup!$B$8))</x:f>
      </x:c>
      <x:c r="G39" s="2" t="str">
        <x:f>IF(OR(NOT(A39&lt;=MIN(Setup!$B$7,Setup!$B$8)),COUNTA(Leads!$A$6:$A$505)=0),"",COUNTIFS(Leads!$F$6:$F$505,"&gt;="&amp;A39,Leads!$F$6:$F$505,"&lt;="&amp;A39,Leads!$B$6:$B$505,"&gt;="&amp;Setup!$B$6,Leads!$B$6:$B$505,"&lt;="&amp;Setup!$B$8))</x:f>
      </x:c>
      <x:c r="H39" s="2" t="str">
        <x:f>IF(OR(NOT(A39&lt;=MIN(Setup!$B$7,Setup!$B$8)),COUNTA(Leads!$A$6:$A$505)=0),"",COUNTIFS(Leads!$G$6:$G$505,"&gt;="&amp;A39,Leads!$G$6:$G$505,"&lt;="&amp;A39,Leads!$B$6:$B$505,"&gt;="&amp;Setup!$B$6,Leads!$B$6:$B$505,"&lt;="&amp;Setup!$B$8))</x:f>
      </x:c>
      <x:c r="I39" s="2" t="str">
        <x:f>IF(OR(NOT(A39&lt;=MIN(Setup!$B$7,Setup!$B$8)),COUNTA(Leads!$A$6:$A$505)=0),"",COUNTIFS(Leads!$H$6:$H$505,"&gt;="&amp;A39,Leads!$H$6:$H$505,"&lt;="&amp;A39,Leads!$B$6:$B$505,"&gt;="&amp;Setup!$B$6,Leads!$B$6:$B$505,"&lt;="&amp;Setup!$B$8))</x:f>
      </x:c>
      <x:c r="J39" s="19" t="str">
        <x:f>IF(NOT(A39&lt;=MIN(Setup!$B$7,Setup!$B$8)),"",IF(COUNTIFS(Leads!$I$6:$I$505,A39,Leads!$B$6:$B$505,"&gt;="&amp;Setup!$B$6,Leads!$B$6:$B$505,"&lt;="&amp;Setup!$B$8)=0,"",IF(SUMIFS(Leads!$N$6:$N$505,Leads!$I$6:$I$505,A39)&gt;0,"n.a.",SUMIFS(Leads!$J$6:$J$505,Leads!$I$6:$I$505,A39))))</x:f>
      </x:c>
      <x:c r="K39" s="19" t="str">
        <x:f>IF(OR(COUNT(B39:C39)&lt;2,C39=0),"n.a.",B39/C39*1000)</x:f>
        <x:v>n.a.</x:v>
      </x:c>
      <x:c r="L39" s="20" t="str">
        <x:f>IF(OR(NOT(ISNUMBER(D39)),NOT(ISNUMBER(C39)),C39=0),"n.a.",D39/C39)</x:f>
        <x:v>n.a.</x:v>
      </x:c>
      <x:c r="M39" s="19" t="str">
        <x:f>IF(OR(NOT(ISNUMBER(B39)),NOT(ISNUMBER(D39)),D39=0),"n.a.",B39/D39)</x:f>
        <x:v>n.a.</x:v>
      </x:c>
      <x:c r="N39" s="19" t="str">
        <x:f>IF(OR(NOT(ISNUMBER(B39)),NOT(ISNUMBER(E39)),E39=0),"n.a.",B39/E39)</x:f>
        <x:v>n.a.</x:v>
      </x:c>
      <x:c r="O39" s="2" t="str">
        <x:f>IF(OR(NOT(A39&lt;=MIN(Setup!$B$7,Setup!$B$8)),COUNTA(Appointments!$A$6:$A$605)=0),"",COUNTIFS(Appointments!$C$6:$C$605,"&gt;="&amp;A39,Appointments!$C$6:$C$605,"&lt;="&amp;A39,Appointments!$D$6:$D$605,"Held",Appointments!$E$6:$E$605,"&gt;0",Appointments!$E$6:$E$605,"&lt;="&amp;Setup!$B$7))</x:f>
      </x:c>
      <x:c r="P39" s="2" t="str">
        <x:f>IF(OR(NOT(A39&lt;=MIN(Setup!$B$7,Setup!$B$8)),COUNTA(Appointments!$A$6:$A$605)=0),"",COUNTIFS(Appointments!$C$6:$C$605,"&gt;="&amp;A39,Appointments!$C$6:$C$605,"&lt;="&amp;A39,Appointments!$D$6:$D$605,"No-show",Appointments!$E$6:$E$605,"&gt;0",Appointments!$E$6:$E$605,"&lt;="&amp;Setup!$B$7))</x:f>
      </x:c>
      <x:c r="Q39" s="20" t="str">
        <x:f>IF(OR(COUNT(O39:P39)&lt;2,SUM(O39:P39)=0),"n.a.",O39/SUM(O39:P39))</x:f>
        <x:v>n.a.</x:v>
      </x:c>
      <x:c r="R39" s="2" t="str">
        <x:f>IF(NOT(A39&lt;=MIN(Setup!$B$7,Setup!$B$8)),"",COUNTIFS(Appointments!$C$6:$C$605,A39,Appointments!$D$6:$D$605,"Pending"))</x:f>
      </x:c>
      <x:c r="S39" s="2" t="str">
        <x:f>IF(NOT(A39&lt;=MIN(Setup!$B$7,Setup!$B$8)),"",COUNTIFS(Appointments!$C$6:$C$605,"&gt;="&amp;A39,Appointments!$C$6:$C$605,"&lt;="&amp;A39,Appointments!$D$6:$D$605,"Cancelled",Appointments!$E$6:$E$605,"&gt;0",Appointments!$E$6:$E$605,"&lt;="&amp;Setup!$B$7))</x:f>
      </x:c>
      <x:c r="T39" s="2" t="str">
        <x:f>IF(NOT(A39&lt;=MIN(Setup!$B$7,Setup!$B$8)),"",COUNTIFS(Appointments!$C$6:$C$605,"&gt;="&amp;A39,Appointments!$C$6:$C$605,"&lt;="&amp;A39,Appointments!$D$6:$D$605,"Rescheduled",Appointments!$E$6:$E$605,"&gt;0",Appointments!$E$6:$E$605,"&lt;="&amp;Setup!$B$7))</x:f>
      </x:c>
      <x:c r="U39" s="2" t="str">
        <x:f>IF(NOT(A39&lt;=MIN(Setup!$B$7,Setup!$B$8)),"Future",IF(COUNT(B39:D39)=3,"Reported","Missing ad input"))</x:f>
        <x:v>Future</x:v>
      </x:c>
      <x:c r="V39" s="2"/>
      <x:c r="W39" t="n">
        <x:f>IF(ISNUMBER(B39),1,0)</x:f>
        <x:v>0</x:v>
      </x:c>
    </x:row>
    <x:row r="40" ht="23" customHeight="1">
      <x:c r="A40" s="7" t="n">
        <x:f>Setup!$B$6+34</x:f>
        <x:v>46330</x:v>
      </x:c>
      <x:c r="B40" s="14"/>
      <x:c r="C40" s="5"/>
      <x:c r="D40" s="5"/>
      <x:c r="E40" s="2" t="str">
        <x:f>IF(OR(NOT(A40&lt;=MIN(Setup!$B$7,Setup!$B$8)),COUNTA(Leads!$A$6:$A$505)=0),"",COUNTIFS(Leads!$B$6:$B$505,"&gt;="&amp;A40,Leads!$B$6:$B$505,"&lt;="&amp;A40,Leads!$B$6:$B$505,"&gt;="&amp;Setup!$B$6,Leads!$B$6:$B$505,"&lt;="&amp;Setup!$B$8))</x:f>
      </x:c>
      <x:c r="F40" s="2" t="str">
        <x:f>IF(OR(NOT(A40&lt;=MIN(Setup!$B$7,Setup!$B$8)),COUNTA(Leads!$A$6:$A$505)=0),"",COUNTIFS(Leads!$E$6:$E$505,"&gt;="&amp;A40,Leads!$E$6:$E$505,"&lt;="&amp;A40,Leads!$B$6:$B$505,"&gt;="&amp;Setup!$B$6,Leads!$B$6:$B$505,"&lt;="&amp;Setup!$B$8))</x:f>
      </x:c>
      <x:c r="G40" s="2" t="str">
        <x:f>IF(OR(NOT(A40&lt;=MIN(Setup!$B$7,Setup!$B$8)),COUNTA(Leads!$A$6:$A$505)=0),"",COUNTIFS(Leads!$F$6:$F$505,"&gt;="&amp;A40,Leads!$F$6:$F$505,"&lt;="&amp;A40,Leads!$B$6:$B$505,"&gt;="&amp;Setup!$B$6,Leads!$B$6:$B$505,"&lt;="&amp;Setup!$B$8))</x:f>
      </x:c>
      <x:c r="H40" s="2" t="str">
        <x:f>IF(OR(NOT(A40&lt;=MIN(Setup!$B$7,Setup!$B$8)),COUNTA(Leads!$A$6:$A$505)=0),"",COUNTIFS(Leads!$G$6:$G$505,"&gt;="&amp;A40,Leads!$G$6:$G$505,"&lt;="&amp;A40,Leads!$B$6:$B$505,"&gt;="&amp;Setup!$B$6,Leads!$B$6:$B$505,"&lt;="&amp;Setup!$B$8))</x:f>
      </x:c>
      <x:c r="I40" s="2" t="str">
        <x:f>IF(OR(NOT(A40&lt;=MIN(Setup!$B$7,Setup!$B$8)),COUNTA(Leads!$A$6:$A$505)=0),"",COUNTIFS(Leads!$H$6:$H$505,"&gt;="&amp;A40,Leads!$H$6:$H$505,"&lt;="&amp;A40,Leads!$B$6:$B$505,"&gt;="&amp;Setup!$B$6,Leads!$B$6:$B$505,"&lt;="&amp;Setup!$B$8))</x:f>
      </x:c>
      <x:c r="J40" s="19" t="str">
        <x:f>IF(NOT(A40&lt;=MIN(Setup!$B$7,Setup!$B$8)),"",IF(COUNTIFS(Leads!$I$6:$I$505,A40,Leads!$B$6:$B$505,"&gt;="&amp;Setup!$B$6,Leads!$B$6:$B$505,"&lt;="&amp;Setup!$B$8)=0,"",IF(SUMIFS(Leads!$N$6:$N$505,Leads!$I$6:$I$505,A40)&gt;0,"n.a.",SUMIFS(Leads!$J$6:$J$505,Leads!$I$6:$I$505,A40))))</x:f>
      </x:c>
      <x:c r="K40" s="19" t="str">
        <x:f>IF(OR(COUNT(B40:C40)&lt;2,C40=0),"n.a.",B40/C40*1000)</x:f>
        <x:v>n.a.</x:v>
      </x:c>
      <x:c r="L40" s="20" t="str">
        <x:f>IF(OR(NOT(ISNUMBER(D40)),NOT(ISNUMBER(C40)),C40=0),"n.a.",D40/C40)</x:f>
        <x:v>n.a.</x:v>
      </x:c>
      <x:c r="M40" s="19" t="str">
        <x:f>IF(OR(NOT(ISNUMBER(B40)),NOT(ISNUMBER(D40)),D40=0),"n.a.",B40/D40)</x:f>
        <x:v>n.a.</x:v>
      </x:c>
      <x:c r="N40" s="19" t="str">
        <x:f>IF(OR(NOT(ISNUMBER(B40)),NOT(ISNUMBER(E40)),E40=0),"n.a.",B40/E40)</x:f>
        <x:v>n.a.</x:v>
      </x:c>
      <x:c r="O40" s="2" t="str">
        <x:f>IF(OR(NOT(A40&lt;=MIN(Setup!$B$7,Setup!$B$8)),COUNTA(Appointments!$A$6:$A$605)=0),"",COUNTIFS(Appointments!$C$6:$C$605,"&gt;="&amp;A40,Appointments!$C$6:$C$605,"&lt;="&amp;A40,Appointments!$D$6:$D$605,"Held",Appointments!$E$6:$E$605,"&gt;0",Appointments!$E$6:$E$605,"&lt;="&amp;Setup!$B$7))</x:f>
      </x:c>
      <x:c r="P40" s="2" t="str">
        <x:f>IF(OR(NOT(A40&lt;=MIN(Setup!$B$7,Setup!$B$8)),COUNTA(Appointments!$A$6:$A$605)=0),"",COUNTIFS(Appointments!$C$6:$C$605,"&gt;="&amp;A40,Appointments!$C$6:$C$605,"&lt;="&amp;A40,Appointments!$D$6:$D$605,"No-show",Appointments!$E$6:$E$605,"&gt;0",Appointments!$E$6:$E$605,"&lt;="&amp;Setup!$B$7))</x:f>
      </x:c>
      <x:c r="Q40" s="20" t="str">
        <x:f>IF(OR(COUNT(O40:P40)&lt;2,SUM(O40:P40)=0),"n.a.",O40/SUM(O40:P40))</x:f>
        <x:v>n.a.</x:v>
      </x:c>
      <x:c r="R40" s="2" t="str">
        <x:f>IF(NOT(A40&lt;=MIN(Setup!$B$7,Setup!$B$8)),"",COUNTIFS(Appointments!$C$6:$C$605,A40,Appointments!$D$6:$D$605,"Pending"))</x:f>
      </x:c>
      <x:c r="S40" s="2" t="str">
        <x:f>IF(NOT(A40&lt;=MIN(Setup!$B$7,Setup!$B$8)),"",COUNTIFS(Appointments!$C$6:$C$605,"&gt;="&amp;A40,Appointments!$C$6:$C$605,"&lt;="&amp;A40,Appointments!$D$6:$D$605,"Cancelled",Appointments!$E$6:$E$605,"&gt;0",Appointments!$E$6:$E$605,"&lt;="&amp;Setup!$B$7))</x:f>
      </x:c>
      <x:c r="T40" s="2" t="str">
        <x:f>IF(NOT(A40&lt;=MIN(Setup!$B$7,Setup!$B$8)),"",COUNTIFS(Appointments!$C$6:$C$605,"&gt;="&amp;A40,Appointments!$C$6:$C$605,"&lt;="&amp;A40,Appointments!$D$6:$D$605,"Rescheduled",Appointments!$E$6:$E$605,"&gt;0",Appointments!$E$6:$E$605,"&lt;="&amp;Setup!$B$7))</x:f>
      </x:c>
      <x:c r="U40" s="2" t="str">
        <x:f>IF(NOT(A40&lt;=MIN(Setup!$B$7,Setup!$B$8)),"Future",IF(COUNT(B40:D40)=3,"Reported","Missing ad input"))</x:f>
        <x:v>Future</x:v>
      </x:c>
      <x:c r="V40" s="2"/>
      <x:c r="W40" t="n">
        <x:f>IF(ISNUMBER(B40),1,0)</x:f>
        <x:v>0</x:v>
      </x:c>
    </x:row>
    <x:row r="41" ht="23" customHeight="1">
      <x:c r="A41" s="7" t="n">
        <x:f>Setup!$B$6+35</x:f>
        <x:v>46331</x:v>
      </x:c>
      <x:c r="B41" s="14"/>
      <x:c r="C41" s="5"/>
      <x:c r="D41" s="5"/>
      <x:c r="E41" s="2" t="str">
        <x:f>IF(OR(NOT(A41&lt;=MIN(Setup!$B$7,Setup!$B$8)),COUNTA(Leads!$A$6:$A$505)=0),"",COUNTIFS(Leads!$B$6:$B$505,"&gt;="&amp;A41,Leads!$B$6:$B$505,"&lt;="&amp;A41,Leads!$B$6:$B$505,"&gt;="&amp;Setup!$B$6,Leads!$B$6:$B$505,"&lt;="&amp;Setup!$B$8))</x:f>
      </x:c>
      <x:c r="F41" s="2" t="str">
        <x:f>IF(OR(NOT(A41&lt;=MIN(Setup!$B$7,Setup!$B$8)),COUNTA(Leads!$A$6:$A$505)=0),"",COUNTIFS(Leads!$E$6:$E$505,"&gt;="&amp;A41,Leads!$E$6:$E$505,"&lt;="&amp;A41,Leads!$B$6:$B$505,"&gt;="&amp;Setup!$B$6,Leads!$B$6:$B$505,"&lt;="&amp;Setup!$B$8))</x:f>
      </x:c>
      <x:c r="G41" s="2" t="str">
        <x:f>IF(OR(NOT(A41&lt;=MIN(Setup!$B$7,Setup!$B$8)),COUNTA(Leads!$A$6:$A$505)=0),"",COUNTIFS(Leads!$F$6:$F$505,"&gt;="&amp;A41,Leads!$F$6:$F$505,"&lt;="&amp;A41,Leads!$B$6:$B$505,"&gt;="&amp;Setup!$B$6,Leads!$B$6:$B$505,"&lt;="&amp;Setup!$B$8))</x:f>
      </x:c>
      <x:c r="H41" s="2" t="str">
        <x:f>IF(OR(NOT(A41&lt;=MIN(Setup!$B$7,Setup!$B$8)),COUNTA(Leads!$A$6:$A$505)=0),"",COUNTIFS(Leads!$G$6:$G$505,"&gt;="&amp;A41,Leads!$G$6:$G$505,"&lt;="&amp;A41,Leads!$B$6:$B$505,"&gt;="&amp;Setup!$B$6,Leads!$B$6:$B$505,"&lt;="&amp;Setup!$B$8))</x:f>
      </x:c>
      <x:c r="I41" s="2" t="str">
        <x:f>IF(OR(NOT(A41&lt;=MIN(Setup!$B$7,Setup!$B$8)),COUNTA(Leads!$A$6:$A$505)=0),"",COUNTIFS(Leads!$H$6:$H$505,"&gt;="&amp;A41,Leads!$H$6:$H$505,"&lt;="&amp;A41,Leads!$B$6:$B$505,"&gt;="&amp;Setup!$B$6,Leads!$B$6:$B$505,"&lt;="&amp;Setup!$B$8))</x:f>
      </x:c>
      <x:c r="J41" s="19" t="str">
        <x:f>IF(NOT(A41&lt;=MIN(Setup!$B$7,Setup!$B$8)),"",IF(COUNTIFS(Leads!$I$6:$I$505,A41,Leads!$B$6:$B$505,"&gt;="&amp;Setup!$B$6,Leads!$B$6:$B$505,"&lt;="&amp;Setup!$B$8)=0,"",IF(SUMIFS(Leads!$N$6:$N$505,Leads!$I$6:$I$505,A41)&gt;0,"n.a.",SUMIFS(Leads!$J$6:$J$505,Leads!$I$6:$I$505,A41))))</x:f>
      </x:c>
      <x:c r="K41" s="19" t="str">
        <x:f>IF(OR(COUNT(B41:C41)&lt;2,C41=0),"n.a.",B41/C41*1000)</x:f>
        <x:v>n.a.</x:v>
      </x:c>
      <x:c r="L41" s="20" t="str">
        <x:f>IF(OR(NOT(ISNUMBER(D41)),NOT(ISNUMBER(C41)),C41=0),"n.a.",D41/C41)</x:f>
        <x:v>n.a.</x:v>
      </x:c>
      <x:c r="M41" s="19" t="str">
        <x:f>IF(OR(NOT(ISNUMBER(B41)),NOT(ISNUMBER(D41)),D41=0),"n.a.",B41/D41)</x:f>
        <x:v>n.a.</x:v>
      </x:c>
      <x:c r="N41" s="19" t="str">
        <x:f>IF(OR(NOT(ISNUMBER(B41)),NOT(ISNUMBER(E41)),E41=0),"n.a.",B41/E41)</x:f>
        <x:v>n.a.</x:v>
      </x:c>
      <x:c r="O41" s="2" t="str">
        <x:f>IF(OR(NOT(A41&lt;=MIN(Setup!$B$7,Setup!$B$8)),COUNTA(Appointments!$A$6:$A$605)=0),"",COUNTIFS(Appointments!$C$6:$C$605,"&gt;="&amp;A41,Appointments!$C$6:$C$605,"&lt;="&amp;A41,Appointments!$D$6:$D$605,"Held",Appointments!$E$6:$E$605,"&gt;0",Appointments!$E$6:$E$605,"&lt;="&amp;Setup!$B$7))</x:f>
      </x:c>
      <x:c r="P41" s="2" t="str">
        <x:f>IF(OR(NOT(A41&lt;=MIN(Setup!$B$7,Setup!$B$8)),COUNTA(Appointments!$A$6:$A$605)=0),"",COUNTIFS(Appointments!$C$6:$C$605,"&gt;="&amp;A41,Appointments!$C$6:$C$605,"&lt;="&amp;A41,Appointments!$D$6:$D$605,"No-show",Appointments!$E$6:$E$605,"&gt;0",Appointments!$E$6:$E$605,"&lt;="&amp;Setup!$B$7))</x:f>
      </x:c>
      <x:c r="Q41" s="20" t="str">
        <x:f>IF(OR(COUNT(O41:P41)&lt;2,SUM(O41:P41)=0),"n.a.",O41/SUM(O41:P41))</x:f>
        <x:v>n.a.</x:v>
      </x:c>
      <x:c r="R41" s="2" t="str">
        <x:f>IF(NOT(A41&lt;=MIN(Setup!$B$7,Setup!$B$8)),"",COUNTIFS(Appointments!$C$6:$C$605,A41,Appointments!$D$6:$D$605,"Pending"))</x:f>
      </x:c>
      <x:c r="S41" s="2" t="str">
        <x:f>IF(NOT(A41&lt;=MIN(Setup!$B$7,Setup!$B$8)),"",COUNTIFS(Appointments!$C$6:$C$605,"&gt;="&amp;A41,Appointments!$C$6:$C$605,"&lt;="&amp;A41,Appointments!$D$6:$D$605,"Cancelled",Appointments!$E$6:$E$605,"&gt;0",Appointments!$E$6:$E$605,"&lt;="&amp;Setup!$B$7))</x:f>
      </x:c>
      <x:c r="T41" s="2" t="str">
        <x:f>IF(NOT(A41&lt;=MIN(Setup!$B$7,Setup!$B$8)),"",COUNTIFS(Appointments!$C$6:$C$605,"&gt;="&amp;A41,Appointments!$C$6:$C$605,"&lt;="&amp;A41,Appointments!$D$6:$D$605,"Rescheduled",Appointments!$E$6:$E$605,"&gt;0",Appointments!$E$6:$E$605,"&lt;="&amp;Setup!$B$7))</x:f>
      </x:c>
      <x:c r="U41" s="2" t="str">
        <x:f>IF(NOT(A41&lt;=MIN(Setup!$B$7,Setup!$B$8)),"Future",IF(COUNT(B41:D41)=3,"Reported","Missing ad input"))</x:f>
        <x:v>Future</x:v>
      </x:c>
      <x:c r="V41" s="2"/>
      <x:c r="W41" t="n">
        <x:f>IF(ISNUMBER(B41),1,0)</x:f>
        <x:v>0</x:v>
      </x:c>
    </x:row>
    <x:row r="42" ht="23" customHeight="1">
      <x:c r="A42" s="7" t="n">
        <x:f>Setup!$B$6+36</x:f>
        <x:v>46332</x:v>
      </x:c>
      <x:c r="B42" s="14"/>
      <x:c r="C42" s="5"/>
      <x:c r="D42" s="5"/>
      <x:c r="E42" s="2" t="str">
        <x:f>IF(OR(NOT(A42&lt;=MIN(Setup!$B$7,Setup!$B$8)),COUNTA(Leads!$A$6:$A$505)=0),"",COUNTIFS(Leads!$B$6:$B$505,"&gt;="&amp;A42,Leads!$B$6:$B$505,"&lt;="&amp;A42,Leads!$B$6:$B$505,"&gt;="&amp;Setup!$B$6,Leads!$B$6:$B$505,"&lt;="&amp;Setup!$B$8))</x:f>
      </x:c>
      <x:c r="F42" s="2" t="str">
        <x:f>IF(OR(NOT(A42&lt;=MIN(Setup!$B$7,Setup!$B$8)),COUNTA(Leads!$A$6:$A$505)=0),"",COUNTIFS(Leads!$E$6:$E$505,"&gt;="&amp;A42,Leads!$E$6:$E$505,"&lt;="&amp;A42,Leads!$B$6:$B$505,"&gt;="&amp;Setup!$B$6,Leads!$B$6:$B$505,"&lt;="&amp;Setup!$B$8))</x:f>
      </x:c>
      <x:c r="G42" s="2" t="str">
        <x:f>IF(OR(NOT(A42&lt;=MIN(Setup!$B$7,Setup!$B$8)),COUNTA(Leads!$A$6:$A$505)=0),"",COUNTIFS(Leads!$F$6:$F$505,"&gt;="&amp;A42,Leads!$F$6:$F$505,"&lt;="&amp;A42,Leads!$B$6:$B$505,"&gt;="&amp;Setup!$B$6,Leads!$B$6:$B$505,"&lt;="&amp;Setup!$B$8))</x:f>
      </x:c>
      <x:c r="H42" s="2" t="str">
        <x:f>IF(OR(NOT(A42&lt;=MIN(Setup!$B$7,Setup!$B$8)),COUNTA(Leads!$A$6:$A$505)=0),"",COUNTIFS(Leads!$G$6:$G$505,"&gt;="&amp;A42,Leads!$G$6:$G$505,"&lt;="&amp;A42,Leads!$B$6:$B$505,"&gt;="&amp;Setup!$B$6,Leads!$B$6:$B$505,"&lt;="&amp;Setup!$B$8))</x:f>
      </x:c>
      <x:c r="I42" s="2" t="str">
        <x:f>IF(OR(NOT(A42&lt;=MIN(Setup!$B$7,Setup!$B$8)),COUNTA(Leads!$A$6:$A$505)=0),"",COUNTIFS(Leads!$H$6:$H$505,"&gt;="&amp;A42,Leads!$H$6:$H$505,"&lt;="&amp;A42,Leads!$B$6:$B$505,"&gt;="&amp;Setup!$B$6,Leads!$B$6:$B$505,"&lt;="&amp;Setup!$B$8))</x:f>
      </x:c>
      <x:c r="J42" s="19" t="str">
        <x:f>IF(NOT(A42&lt;=MIN(Setup!$B$7,Setup!$B$8)),"",IF(COUNTIFS(Leads!$I$6:$I$505,A42,Leads!$B$6:$B$505,"&gt;="&amp;Setup!$B$6,Leads!$B$6:$B$505,"&lt;="&amp;Setup!$B$8)=0,"",IF(SUMIFS(Leads!$N$6:$N$505,Leads!$I$6:$I$505,A42)&gt;0,"n.a.",SUMIFS(Leads!$J$6:$J$505,Leads!$I$6:$I$505,A42))))</x:f>
      </x:c>
      <x:c r="K42" s="19" t="str">
        <x:f>IF(OR(COUNT(B42:C42)&lt;2,C42=0),"n.a.",B42/C42*1000)</x:f>
        <x:v>n.a.</x:v>
      </x:c>
      <x:c r="L42" s="20" t="str">
        <x:f>IF(OR(NOT(ISNUMBER(D42)),NOT(ISNUMBER(C42)),C42=0),"n.a.",D42/C42)</x:f>
        <x:v>n.a.</x:v>
      </x:c>
      <x:c r="M42" s="19" t="str">
        <x:f>IF(OR(NOT(ISNUMBER(B42)),NOT(ISNUMBER(D42)),D42=0),"n.a.",B42/D42)</x:f>
        <x:v>n.a.</x:v>
      </x:c>
      <x:c r="N42" s="19" t="str">
        <x:f>IF(OR(NOT(ISNUMBER(B42)),NOT(ISNUMBER(E42)),E42=0),"n.a.",B42/E42)</x:f>
        <x:v>n.a.</x:v>
      </x:c>
      <x:c r="O42" s="2" t="str">
        <x:f>IF(OR(NOT(A42&lt;=MIN(Setup!$B$7,Setup!$B$8)),COUNTA(Appointments!$A$6:$A$605)=0),"",COUNTIFS(Appointments!$C$6:$C$605,"&gt;="&amp;A42,Appointments!$C$6:$C$605,"&lt;="&amp;A42,Appointments!$D$6:$D$605,"Held",Appointments!$E$6:$E$605,"&gt;0",Appointments!$E$6:$E$605,"&lt;="&amp;Setup!$B$7))</x:f>
      </x:c>
      <x:c r="P42" s="2" t="str">
        <x:f>IF(OR(NOT(A42&lt;=MIN(Setup!$B$7,Setup!$B$8)),COUNTA(Appointments!$A$6:$A$605)=0),"",COUNTIFS(Appointments!$C$6:$C$605,"&gt;="&amp;A42,Appointments!$C$6:$C$605,"&lt;="&amp;A42,Appointments!$D$6:$D$605,"No-show",Appointments!$E$6:$E$605,"&gt;0",Appointments!$E$6:$E$605,"&lt;="&amp;Setup!$B$7))</x:f>
      </x:c>
      <x:c r="Q42" s="20" t="str">
        <x:f>IF(OR(COUNT(O42:P42)&lt;2,SUM(O42:P42)=0),"n.a.",O42/SUM(O42:P42))</x:f>
        <x:v>n.a.</x:v>
      </x:c>
      <x:c r="R42" s="2" t="str">
        <x:f>IF(NOT(A42&lt;=MIN(Setup!$B$7,Setup!$B$8)),"",COUNTIFS(Appointments!$C$6:$C$605,A42,Appointments!$D$6:$D$605,"Pending"))</x:f>
      </x:c>
      <x:c r="S42" s="2" t="str">
        <x:f>IF(NOT(A42&lt;=MIN(Setup!$B$7,Setup!$B$8)),"",COUNTIFS(Appointments!$C$6:$C$605,"&gt;="&amp;A42,Appointments!$C$6:$C$605,"&lt;="&amp;A42,Appointments!$D$6:$D$605,"Cancelled",Appointments!$E$6:$E$605,"&gt;0",Appointments!$E$6:$E$605,"&lt;="&amp;Setup!$B$7))</x:f>
      </x:c>
      <x:c r="T42" s="2" t="str">
        <x:f>IF(NOT(A42&lt;=MIN(Setup!$B$7,Setup!$B$8)),"",COUNTIFS(Appointments!$C$6:$C$605,"&gt;="&amp;A42,Appointments!$C$6:$C$605,"&lt;="&amp;A42,Appointments!$D$6:$D$605,"Rescheduled",Appointments!$E$6:$E$605,"&gt;0",Appointments!$E$6:$E$605,"&lt;="&amp;Setup!$B$7))</x:f>
      </x:c>
      <x:c r="U42" s="2" t="str">
        <x:f>IF(NOT(A42&lt;=MIN(Setup!$B$7,Setup!$B$8)),"Future",IF(COUNT(B42:D42)=3,"Reported","Missing ad input"))</x:f>
        <x:v>Future</x:v>
      </x:c>
      <x:c r="V42" s="2"/>
      <x:c r="W42" t="n">
        <x:f>IF(ISNUMBER(B42),1,0)</x:f>
        <x:v>0</x:v>
      </x:c>
    </x:row>
    <x:row r="43" ht="23" customHeight="1">
      <x:c r="A43" s="7" t="n">
        <x:f>Setup!$B$6+37</x:f>
        <x:v>46333</x:v>
      </x:c>
      <x:c r="B43" s="14"/>
      <x:c r="C43" s="5"/>
      <x:c r="D43" s="5"/>
      <x:c r="E43" s="2" t="str">
        <x:f>IF(OR(NOT(A43&lt;=MIN(Setup!$B$7,Setup!$B$8)),COUNTA(Leads!$A$6:$A$505)=0),"",COUNTIFS(Leads!$B$6:$B$505,"&gt;="&amp;A43,Leads!$B$6:$B$505,"&lt;="&amp;A43,Leads!$B$6:$B$505,"&gt;="&amp;Setup!$B$6,Leads!$B$6:$B$505,"&lt;="&amp;Setup!$B$8))</x:f>
      </x:c>
      <x:c r="F43" s="2" t="str">
        <x:f>IF(OR(NOT(A43&lt;=MIN(Setup!$B$7,Setup!$B$8)),COUNTA(Leads!$A$6:$A$505)=0),"",COUNTIFS(Leads!$E$6:$E$505,"&gt;="&amp;A43,Leads!$E$6:$E$505,"&lt;="&amp;A43,Leads!$B$6:$B$505,"&gt;="&amp;Setup!$B$6,Leads!$B$6:$B$505,"&lt;="&amp;Setup!$B$8))</x:f>
      </x:c>
      <x:c r="G43" s="2" t="str">
        <x:f>IF(OR(NOT(A43&lt;=MIN(Setup!$B$7,Setup!$B$8)),COUNTA(Leads!$A$6:$A$505)=0),"",COUNTIFS(Leads!$F$6:$F$505,"&gt;="&amp;A43,Leads!$F$6:$F$505,"&lt;="&amp;A43,Leads!$B$6:$B$505,"&gt;="&amp;Setup!$B$6,Leads!$B$6:$B$505,"&lt;="&amp;Setup!$B$8))</x:f>
      </x:c>
      <x:c r="H43" s="2" t="str">
        <x:f>IF(OR(NOT(A43&lt;=MIN(Setup!$B$7,Setup!$B$8)),COUNTA(Leads!$A$6:$A$505)=0),"",COUNTIFS(Leads!$G$6:$G$505,"&gt;="&amp;A43,Leads!$G$6:$G$505,"&lt;="&amp;A43,Leads!$B$6:$B$505,"&gt;="&amp;Setup!$B$6,Leads!$B$6:$B$505,"&lt;="&amp;Setup!$B$8))</x:f>
      </x:c>
      <x:c r="I43" s="2" t="str">
        <x:f>IF(OR(NOT(A43&lt;=MIN(Setup!$B$7,Setup!$B$8)),COUNTA(Leads!$A$6:$A$505)=0),"",COUNTIFS(Leads!$H$6:$H$505,"&gt;="&amp;A43,Leads!$H$6:$H$505,"&lt;="&amp;A43,Leads!$B$6:$B$505,"&gt;="&amp;Setup!$B$6,Leads!$B$6:$B$505,"&lt;="&amp;Setup!$B$8))</x:f>
      </x:c>
      <x:c r="J43" s="19" t="str">
        <x:f>IF(NOT(A43&lt;=MIN(Setup!$B$7,Setup!$B$8)),"",IF(COUNTIFS(Leads!$I$6:$I$505,A43,Leads!$B$6:$B$505,"&gt;="&amp;Setup!$B$6,Leads!$B$6:$B$505,"&lt;="&amp;Setup!$B$8)=0,"",IF(SUMIFS(Leads!$N$6:$N$505,Leads!$I$6:$I$505,A43)&gt;0,"n.a.",SUMIFS(Leads!$J$6:$J$505,Leads!$I$6:$I$505,A43))))</x:f>
      </x:c>
      <x:c r="K43" s="19" t="str">
        <x:f>IF(OR(COUNT(B43:C43)&lt;2,C43=0),"n.a.",B43/C43*1000)</x:f>
        <x:v>n.a.</x:v>
      </x:c>
      <x:c r="L43" s="20" t="str">
        <x:f>IF(OR(NOT(ISNUMBER(D43)),NOT(ISNUMBER(C43)),C43=0),"n.a.",D43/C43)</x:f>
        <x:v>n.a.</x:v>
      </x:c>
      <x:c r="M43" s="19" t="str">
        <x:f>IF(OR(NOT(ISNUMBER(B43)),NOT(ISNUMBER(D43)),D43=0),"n.a.",B43/D43)</x:f>
        <x:v>n.a.</x:v>
      </x:c>
      <x:c r="N43" s="19" t="str">
        <x:f>IF(OR(NOT(ISNUMBER(B43)),NOT(ISNUMBER(E43)),E43=0),"n.a.",B43/E43)</x:f>
        <x:v>n.a.</x:v>
      </x:c>
      <x:c r="O43" s="2" t="str">
        <x:f>IF(OR(NOT(A43&lt;=MIN(Setup!$B$7,Setup!$B$8)),COUNTA(Appointments!$A$6:$A$605)=0),"",COUNTIFS(Appointments!$C$6:$C$605,"&gt;="&amp;A43,Appointments!$C$6:$C$605,"&lt;="&amp;A43,Appointments!$D$6:$D$605,"Held",Appointments!$E$6:$E$605,"&gt;0",Appointments!$E$6:$E$605,"&lt;="&amp;Setup!$B$7))</x:f>
      </x:c>
      <x:c r="P43" s="2" t="str">
        <x:f>IF(OR(NOT(A43&lt;=MIN(Setup!$B$7,Setup!$B$8)),COUNTA(Appointments!$A$6:$A$605)=0),"",COUNTIFS(Appointments!$C$6:$C$605,"&gt;="&amp;A43,Appointments!$C$6:$C$605,"&lt;="&amp;A43,Appointments!$D$6:$D$605,"No-show",Appointments!$E$6:$E$605,"&gt;0",Appointments!$E$6:$E$605,"&lt;="&amp;Setup!$B$7))</x:f>
      </x:c>
      <x:c r="Q43" s="20" t="str">
        <x:f>IF(OR(COUNT(O43:P43)&lt;2,SUM(O43:P43)=0),"n.a.",O43/SUM(O43:P43))</x:f>
        <x:v>n.a.</x:v>
      </x:c>
      <x:c r="R43" s="2" t="str">
        <x:f>IF(NOT(A43&lt;=MIN(Setup!$B$7,Setup!$B$8)),"",COUNTIFS(Appointments!$C$6:$C$605,A43,Appointments!$D$6:$D$605,"Pending"))</x:f>
      </x:c>
      <x:c r="S43" s="2" t="str">
        <x:f>IF(NOT(A43&lt;=MIN(Setup!$B$7,Setup!$B$8)),"",COUNTIFS(Appointments!$C$6:$C$605,"&gt;="&amp;A43,Appointments!$C$6:$C$605,"&lt;="&amp;A43,Appointments!$D$6:$D$605,"Cancelled",Appointments!$E$6:$E$605,"&gt;0",Appointments!$E$6:$E$605,"&lt;="&amp;Setup!$B$7))</x:f>
      </x:c>
      <x:c r="T43" s="2" t="str">
        <x:f>IF(NOT(A43&lt;=MIN(Setup!$B$7,Setup!$B$8)),"",COUNTIFS(Appointments!$C$6:$C$605,"&gt;="&amp;A43,Appointments!$C$6:$C$605,"&lt;="&amp;A43,Appointments!$D$6:$D$605,"Rescheduled",Appointments!$E$6:$E$605,"&gt;0",Appointments!$E$6:$E$605,"&lt;="&amp;Setup!$B$7))</x:f>
      </x:c>
      <x:c r="U43" s="2" t="str">
        <x:f>IF(NOT(A43&lt;=MIN(Setup!$B$7,Setup!$B$8)),"Future",IF(COUNT(B43:D43)=3,"Reported","Missing ad input"))</x:f>
        <x:v>Future</x:v>
      </x:c>
      <x:c r="V43" s="2"/>
      <x:c r="W43" t="n">
        <x:f>IF(ISNUMBER(B43),1,0)</x:f>
        <x:v>0</x:v>
      </x:c>
    </x:row>
    <x:row r="44" ht="23" customHeight="1">
      <x:c r="A44" s="7" t="n">
        <x:f>Setup!$B$6+38</x:f>
        <x:v>46334</x:v>
      </x:c>
      <x:c r="B44" s="14"/>
      <x:c r="C44" s="5"/>
      <x:c r="D44" s="5"/>
      <x:c r="E44" s="2" t="str">
        <x:f>IF(OR(NOT(A44&lt;=MIN(Setup!$B$7,Setup!$B$8)),COUNTA(Leads!$A$6:$A$505)=0),"",COUNTIFS(Leads!$B$6:$B$505,"&gt;="&amp;A44,Leads!$B$6:$B$505,"&lt;="&amp;A44,Leads!$B$6:$B$505,"&gt;="&amp;Setup!$B$6,Leads!$B$6:$B$505,"&lt;="&amp;Setup!$B$8))</x:f>
      </x:c>
      <x:c r="F44" s="2" t="str">
        <x:f>IF(OR(NOT(A44&lt;=MIN(Setup!$B$7,Setup!$B$8)),COUNTA(Leads!$A$6:$A$505)=0),"",COUNTIFS(Leads!$E$6:$E$505,"&gt;="&amp;A44,Leads!$E$6:$E$505,"&lt;="&amp;A44,Leads!$B$6:$B$505,"&gt;="&amp;Setup!$B$6,Leads!$B$6:$B$505,"&lt;="&amp;Setup!$B$8))</x:f>
      </x:c>
      <x:c r="G44" s="2" t="str">
        <x:f>IF(OR(NOT(A44&lt;=MIN(Setup!$B$7,Setup!$B$8)),COUNTA(Leads!$A$6:$A$505)=0),"",COUNTIFS(Leads!$F$6:$F$505,"&gt;="&amp;A44,Leads!$F$6:$F$505,"&lt;="&amp;A44,Leads!$B$6:$B$505,"&gt;="&amp;Setup!$B$6,Leads!$B$6:$B$505,"&lt;="&amp;Setup!$B$8))</x:f>
      </x:c>
      <x:c r="H44" s="2" t="str">
        <x:f>IF(OR(NOT(A44&lt;=MIN(Setup!$B$7,Setup!$B$8)),COUNTA(Leads!$A$6:$A$505)=0),"",COUNTIFS(Leads!$G$6:$G$505,"&gt;="&amp;A44,Leads!$G$6:$G$505,"&lt;="&amp;A44,Leads!$B$6:$B$505,"&gt;="&amp;Setup!$B$6,Leads!$B$6:$B$505,"&lt;="&amp;Setup!$B$8))</x:f>
      </x:c>
      <x:c r="I44" s="2" t="str">
        <x:f>IF(OR(NOT(A44&lt;=MIN(Setup!$B$7,Setup!$B$8)),COUNTA(Leads!$A$6:$A$505)=0),"",COUNTIFS(Leads!$H$6:$H$505,"&gt;="&amp;A44,Leads!$H$6:$H$505,"&lt;="&amp;A44,Leads!$B$6:$B$505,"&gt;="&amp;Setup!$B$6,Leads!$B$6:$B$505,"&lt;="&amp;Setup!$B$8))</x:f>
      </x:c>
      <x:c r="J44" s="19" t="str">
        <x:f>IF(NOT(A44&lt;=MIN(Setup!$B$7,Setup!$B$8)),"",IF(COUNTIFS(Leads!$I$6:$I$505,A44,Leads!$B$6:$B$505,"&gt;="&amp;Setup!$B$6,Leads!$B$6:$B$505,"&lt;="&amp;Setup!$B$8)=0,"",IF(SUMIFS(Leads!$N$6:$N$505,Leads!$I$6:$I$505,A44)&gt;0,"n.a.",SUMIFS(Leads!$J$6:$J$505,Leads!$I$6:$I$505,A44))))</x:f>
      </x:c>
      <x:c r="K44" s="19" t="str">
        <x:f>IF(OR(COUNT(B44:C44)&lt;2,C44=0),"n.a.",B44/C44*1000)</x:f>
        <x:v>n.a.</x:v>
      </x:c>
      <x:c r="L44" s="20" t="str">
        <x:f>IF(OR(NOT(ISNUMBER(D44)),NOT(ISNUMBER(C44)),C44=0),"n.a.",D44/C44)</x:f>
        <x:v>n.a.</x:v>
      </x:c>
      <x:c r="M44" s="19" t="str">
        <x:f>IF(OR(NOT(ISNUMBER(B44)),NOT(ISNUMBER(D44)),D44=0),"n.a.",B44/D44)</x:f>
        <x:v>n.a.</x:v>
      </x:c>
      <x:c r="N44" s="19" t="str">
        <x:f>IF(OR(NOT(ISNUMBER(B44)),NOT(ISNUMBER(E44)),E44=0),"n.a.",B44/E44)</x:f>
        <x:v>n.a.</x:v>
      </x:c>
      <x:c r="O44" s="2" t="str">
        <x:f>IF(OR(NOT(A44&lt;=MIN(Setup!$B$7,Setup!$B$8)),COUNTA(Appointments!$A$6:$A$605)=0),"",COUNTIFS(Appointments!$C$6:$C$605,"&gt;="&amp;A44,Appointments!$C$6:$C$605,"&lt;="&amp;A44,Appointments!$D$6:$D$605,"Held",Appointments!$E$6:$E$605,"&gt;0",Appointments!$E$6:$E$605,"&lt;="&amp;Setup!$B$7))</x:f>
      </x:c>
      <x:c r="P44" s="2" t="str">
        <x:f>IF(OR(NOT(A44&lt;=MIN(Setup!$B$7,Setup!$B$8)),COUNTA(Appointments!$A$6:$A$605)=0),"",COUNTIFS(Appointments!$C$6:$C$605,"&gt;="&amp;A44,Appointments!$C$6:$C$605,"&lt;="&amp;A44,Appointments!$D$6:$D$605,"No-show",Appointments!$E$6:$E$605,"&gt;0",Appointments!$E$6:$E$605,"&lt;="&amp;Setup!$B$7))</x:f>
      </x:c>
      <x:c r="Q44" s="20" t="str">
        <x:f>IF(OR(COUNT(O44:P44)&lt;2,SUM(O44:P44)=0),"n.a.",O44/SUM(O44:P44))</x:f>
        <x:v>n.a.</x:v>
      </x:c>
      <x:c r="R44" s="2" t="str">
        <x:f>IF(NOT(A44&lt;=MIN(Setup!$B$7,Setup!$B$8)),"",COUNTIFS(Appointments!$C$6:$C$605,A44,Appointments!$D$6:$D$605,"Pending"))</x:f>
      </x:c>
      <x:c r="S44" s="2" t="str">
        <x:f>IF(NOT(A44&lt;=MIN(Setup!$B$7,Setup!$B$8)),"",COUNTIFS(Appointments!$C$6:$C$605,"&gt;="&amp;A44,Appointments!$C$6:$C$605,"&lt;="&amp;A44,Appointments!$D$6:$D$605,"Cancelled",Appointments!$E$6:$E$605,"&gt;0",Appointments!$E$6:$E$605,"&lt;="&amp;Setup!$B$7))</x:f>
      </x:c>
      <x:c r="T44" s="2" t="str">
        <x:f>IF(NOT(A44&lt;=MIN(Setup!$B$7,Setup!$B$8)),"",COUNTIFS(Appointments!$C$6:$C$605,"&gt;="&amp;A44,Appointments!$C$6:$C$605,"&lt;="&amp;A44,Appointments!$D$6:$D$605,"Rescheduled",Appointments!$E$6:$E$605,"&gt;0",Appointments!$E$6:$E$605,"&lt;="&amp;Setup!$B$7))</x:f>
      </x:c>
      <x:c r="U44" s="2" t="str">
        <x:f>IF(NOT(A44&lt;=MIN(Setup!$B$7,Setup!$B$8)),"Future",IF(COUNT(B44:D44)=3,"Reported","Missing ad input"))</x:f>
        <x:v>Future</x:v>
      </x:c>
      <x:c r="V44" s="2"/>
      <x:c r="W44" t="n">
        <x:f>IF(ISNUMBER(B44),1,0)</x:f>
        <x:v>0</x:v>
      </x:c>
    </x:row>
    <x:row r="45" ht="23" customHeight="1">
      <x:c r="A45" s="7" t="n">
        <x:f>Setup!$B$6+39</x:f>
        <x:v>46335</x:v>
      </x:c>
      <x:c r="B45" s="14"/>
      <x:c r="C45" s="5"/>
      <x:c r="D45" s="5"/>
      <x:c r="E45" s="2" t="str">
        <x:f>IF(OR(NOT(A45&lt;=MIN(Setup!$B$7,Setup!$B$8)),COUNTA(Leads!$A$6:$A$505)=0),"",COUNTIFS(Leads!$B$6:$B$505,"&gt;="&amp;A45,Leads!$B$6:$B$505,"&lt;="&amp;A45,Leads!$B$6:$B$505,"&gt;="&amp;Setup!$B$6,Leads!$B$6:$B$505,"&lt;="&amp;Setup!$B$8))</x:f>
      </x:c>
      <x:c r="F45" s="2" t="str">
        <x:f>IF(OR(NOT(A45&lt;=MIN(Setup!$B$7,Setup!$B$8)),COUNTA(Leads!$A$6:$A$505)=0),"",COUNTIFS(Leads!$E$6:$E$505,"&gt;="&amp;A45,Leads!$E$6:$E$505,"&lt;="&amp;A45,Leads!$B$6:$B$505,"&gt;="&amp;Setup!$B$6,Leads!$B$6:$B$505,"&lt;="&amp;Setup!$B$8))</x:f>
      </x:c>
      <x:c r="G45" s="2" t="str">
        <x:f>IF(OR(NOT(A45&lt;=MIN(Setup!$B$7,Setup!$B$8)),COUNTA(Leads!$A$6:$A$505)=0),"",COUNTIFS(Leads!$F$6:$F$505,"&gt;="&amp;A45,Leads!$F$6:$F$505,"&lt;="&amp;A45,Leads!$B$6:$B$505,"&gt;="&amp;Setup!$B$6,Leads!$B$6:$B$505,"&lt;="&amp;Setup!$B$8))</x:f>
      </x:c>
      <x:c r="H45" s="2" t="str">
        <x:f>IF(OR(NOT(A45&lt;=MIN(Setup!$B$7,Setup!$B$8)),COUNTA(Leads!$A$6:$A$505)=0),"",COUNTIFS(Leads!$G$6:$G$505,"&gt;="&amp;A45,Leads!$G$6:$G$505,"&lt;="&amp;A45,Leads!$B$6:$B$505,"&gt;="&amp;Setup!$B$6,Leads!$B$6:$B$505,"&lt;="&amp;Setup!$B$8))</x:f>
      </x:c>
      <x:c r="I45" s="2" t="str">
        <x:f>IF(OR(NOT(A45&lt;=MIN(Setup!$B$7,Setup!$B$8)),COUNTA(Leads!$A$6:$A$505)=0),"",COUNTIFS(Leads!$H$6:$H$505,"&gt;="&amp;A45,Leads!$H$6:$H$505,"&lt;="&amp;A45,Leads!$B$6:$B$505,"&gt;="&amp;Setup!$B$6,Leads!$B$6:$B$505,"&lt;="&amp;Setup!$B$8))</x:f>
      </x:c>
      <x:c r="J45" s="19" t="str">
        <x:f>IF(NOT(A45&lt;=MIN(Setup!$B$7,Setup!$B$8)),"",IF(COUNTIFS(Leads!$I$6:$I$505,A45,Leads!$B$6:$B$505,"&gt;="&amp;Setup!$B$6,Leads!$B$6:$B$505,"&lt;="&amp;Setup!$B$8)=0,"",IF(SUMIFS(Leads!$N$6:$N$505,Leads!$I$6:$I$505,A45)&gt;0,"n.a.",SUMIFS(Leads!$J$6:$J$505,Leads!$I$6:$I$505,A45))))</x:f>
      </x:c>
      <x:c r="K45" s="19" t="str">
        <x:f>IF(OR(COUNT(B45:C45)&lt;2,C45=0),"n.a.",B45/C45*1000)</x:f>
        <x:v>n.a.</x:v>
      </x:c>
      <x:c r="L45" s="20" t="str">
        <x:f>IF(OR(NOT(ISNUMBER(D45)),NOT(ISNUMBER(C45)),C45=0),"n.a.",D45/C45)</x:f>
        <x:v>n.a.</x:v>
      </x:c>
      <x:c r="M45" s="19" t="str">
        <x:f>IF(OR(NOT(ISNUMBER(B45)),NOT(ISNUMBER(D45)),D45=0),"n.a.",B45/D45)</x:f>
        <x:v>n.a.</x:v>
      </x:c>
      <x:c r="N45" s="19" t="str">
        <x:f>IF(OR(NOT(ISNUMBER(B45)),NOT(ISNUMBER(E45)),E45=0),"n.a.",B45/E45)</x:f>
        <x:v>n.a.</x:v>
      </x:c>
      <x:c r="O45" s="2" t="str">
        <x:f>IF(OR(NOT(A45&lt;=MIN(Setup!$B$7,Setup!$B$8)),COUNTA(Appointments!$A$6:$A$605)=0),"",COUNTIFS(Appointments!$C$6:$C$605,"&gt;="&amp;A45,Appointments!$C$6:$C$605,"&lt;="&amp;A45,Appointments!$D$6:$D$605,"Held",Appointments!$E$6:$E$605,"&gt;0",Appointments!$E$6:$E$605,"&lt;="&amp;Setup!$B$7))</x:f>
      </x:c>
      <x:c r="P45" s="2" t="str">
        <x:f>IF(OR(NOT(A45&lt;=MIN(Setup!$B$7,Setup!$B$8)),COUNTA(Appointments!$A$6:$A$605)=0),"",COUNTIFS(Appointments!$C$6:$C$605,"&gt;="&amp;A45,Appointments!$C$6:$C$605,"&lt;="&amp;A45,Appointments!$D$6:$D$605,"No-show",Appointments!$E$6:$E$605,"&gt;0",Appointments!$E$6:$E$605,"&lt;="&amp;Setup!$B$7))</x:f>
      </x:c>
      <x:c r="Q45" s="20" t="str">
        <x:f>IF(OR(COUNT(O45:P45)&lt;2,SUM(O45:P45)=0),"n.a.",O45/SUM(O45:P45))</x:f>
        <x:v>n.a.</x:v>
      </x:c>
      <x:c r="R45" s="2" t="str">
        <x:f>IF(NOT(A45&lt;=MIN(Setup!$B$7,Setup!$B$8)),"",COUNTIFS(Appointments!$C$6:$C$605,A45,Appointments!$D$6:$D$605,"Pending"))</x:f>
      </x:c>
      <x:c r="S45" s="2" t="str">
        <x:f>IF(NOT(A45&lt;=MIN(Setup!$B$7,Setup!$B$8)),"",COUNTIFS(Appointments!$C$6:$C$605,"&gt;="&amp;A45,Appointments!$C$6:$C$605,"&lt;="&amp;A45,Appointments!$D$6:$D$605,"Cancelled",Appointments!$E$6:$E$605,"&gt;0",Appointments!$E$6:$E$605,"&lt;="&amp;Setup!$B$7))</x:f>
      </x:c>
      <x:c r="T45" s="2" t="str">
        <x:f>IF(NOT(A45&lt;=MIN(Setup!$B$7,Setup!$B$8)),"",COUNTIFS(Appointments!$C$6:$C$605,"&gt;="&amp;A45,Appointments!$C$6:$C$605,"&lt;="&amp;A45,Appointments!$D$6:$D$605,"Rescheduled",Appointments!$E$6:$E$605,"&gt;0",Appointments!$E$6:$E$605,"&lt;="&amp;Setup!$B$7))</x:f>
      </x:c>
      <x:c r="U45" s="2" t="str">
        <x:f>IF(NOT(A45&lt;=MIN(Setup!$B$7,Setup!$B$8)),"Future",IF(COUNT(B45:D45)=3,"Reported","Missing ad input"))</x:f>
        <x:v>Future</x:v>
      </x:c>
      <x:c r="V45" s="2"/>
      <x:c r="W45" t="n">
        <x:f>IF(ISNUMBER(B45),1,0)</x:f>
        <x:v>0</x:v>
      </x:c>
    </x:row>
    <x:row r="46" ht="23" customHeight="1">
      <x:c r="A46" s="7" t="n">
        <x:f>Setup!$B$6+40</x:f>
        <x:v>46336</x:v>
      </x:c>
      <x:c r="B46" s="14"/>
      <x:c r="C46" s="5"/>
      <x:c r="D46" s="5"/>
      <x:c r="E46" s="2" t="str">
        <x:f>IF(OR(NOT(A46&lt;=MIN(Setup!$B$7,Setup!$B$8)),COUNTA(Leads!$A$6:$A$505)=0),"",COUNTIFS(Leads!$B$6:$B$505,"&gt;="&amp;A46,Leads!$B$6:$B$505,"&lt;="&amp;A46,Leads!$B$6:$B$505,"&gt;="&amp;Setup!$B$6,Leads!$B$6:$B$505,"&lt;="&amp;Setup!$B$8))</x:f>
      </x:c>
      <x:c r="F46" s="2" t="str">
        <x:f>IF(OR(NOT(A46&lt;=MIN(Setup!$B$7,Setup!$B$8)),COUNTA(Leads!$A$6:$A$505)=0),"",COUNTIFS(Leads!$E$6:$E$505,"&gt;="&amp;A46,Leads!$E$6:$E$505,"&lt;="&amp;A46,Leads!$B$6:$B$505,"&gt;="&amp;Setup!$B$6,Leads!$B$6:$B$505,"&lt;="&amp;Setup!$B$8))</x:f>
      </x:c>
      <x:c r="G46" s="2" t="str">
        <x:f>IF(OR(NOT(A46&lt;=MIN(Setup!$B$7,Setup!$B$8)),COUNTA(Leads!$A$6:$A$505)=0),"",COUNTIFS(Leads!$F$6:$F$505,"&gt;="&amp;A46,Leads!$F$6:$F$505,"&lt;="&amp;A46,Leads!$B$6:$B$505,"&gt;="&amp;Setup!$B$6,Leads!$B$6:$B$505,"&lt;="&amp;Setup!$B$8))</x:f>
      </x:c>
      <x:c r="H46" s="2" t="str">
        <x:f>IF(OR(NOT(A46&lt;=MIN(Setup!$B$7,Setup!$B$8)),COUNTA(Leads!$A$6:$A$505)=0),"",COUNTIFS(Leads!$G$6:$G$505,"&gt;="&amp;A46,Leads!$G$6:$G$505,"&lt;="&amp;A46,Leads!$B$6:$B$505,"&gt;="&amp;Setup!$B$6,Leads!$B$6:$B$505,"&lt;="&amp;Setup!$B$8))</x:f>
      </x:c>
      <x:c r="I46" s="2" t="str">
        <x:f>IF(OR(NOT(A46&lt;=MIN(Setup!$B$7,Setup!$B$8)),COUNTA(Leads!$A$6:$A$505)=0),"",COUNTIFS(Leads!$H$6:$H$505,"&gt;="&amp;A46,Leads!$H$6:$H$505,"&lt;="&amp;A46,Leads!$B$6:$B$505,"&gt;="&amp;Setup!$B$6,Leads!$B$6:$B$505,"&lt;="&amp;Setup!$B$8))</x:f>
      </x:c>
      <x:c r="J46" s="19" t="str">
        <x:f>IF(NOT(A46&lt;=MIN(Setup!$B$7,Setup!$B$8)),"",IF(COUNTIFS(Leads!$I$6:$I$505,A46,Leads!$B$6:$B$505,"&gt;="&amp;Setup!$B$6,Leads!$B$6:$B$505,"&lt;="&amp;Setup!$B$8)=0,"",IF(SUMIFS(Leads!$N$6:$N$505,Leads!$I$6:$I$505,A46)&gt;0,"n.a.",SUMIFS(Leads!$J$6:$J$505,Leads!$I$6:$I$505,A46))))</x:f>
      </x:c>
      <x:c r="K46" s="19" t="str">
        <x:f>IF(OR(COUNT(B46:C46)&lt;2,C46=0),"n.a.",B46/C46*1000)</x:f>
        <x:v>n.a.</x:v>
      </x:c>
      <x:c r="L46" s="20" t="str">
        <x:f>IF(OR(NOT(ISNUMBER(D46)),NOT(ISNUMBER(C46)),C46=0),"n.a.",D46/C46)</x:f>
        <x:v>n.a.</x:v>
      </x:c>
      <x:c r="M46" s="19" t="str">
        <x:f>IF(OR(NOT(ISNUMBER(B46)),NOT(ISNUMBER(D46)),D46=0),"n.a.",B46/D46)</x:f>
        <x:v>n.a.</x:v>
      </x:c>
      <x:c r="N46" s="19" t="str">
        <x:f>IF(OR(NOT(ISNUMBER(B46)),NOT(ISNUMBER(E46)),E46=0),"n.a.",B46/E46)</x:f>
        <x:v>n.a.</x:v>
      </x:c>
      <x:c r="O46" s="2" t="str">
        <x:f>IF(OR(NOT(A46&lt;=MIN(Setup!$B$7,Setup!$B$8)),COUNTA(Appointments!$A$6:$A$605)=0),"",COUNTIFS(Appointments!$C$6:$C$605,"&gt;="&amp;A46,Appointments!$C$6:$C$605,"&lt;="&amp;A46,Appointments!$D$6:$D$605,"Held",Appointments!$E$6:$E$605,"&gt;0",Appointments!$E$6:$E$605,"&lt;="&amp;Setup!$B$7))</x:f>
      </x:c>
      <x:c r="P46" s="2" t="str">
        <x:f>IF(OR(NOT(A46&lt;=MIN(Setup!$B$7,Setup!$B$8)),COUNTA(Appointments!$A$6:$A$605)=0),"",COUNTIFS(Appointments!$C$6:$C$605,"&gt;="&amp;A46,Appointments!$C$6:$C$605,"&lt;="&amp;A46,Appointments!$D$6:$D$605,"No-show",Appointments!$E$6:$E$605,"&gt;0",Appointments!$E$6:$E$605,"&lt;="&amp;Setup!$B$7))</x:f>
      </x:c>
      <x:c r="Q46" s="20" t="str">
        <x:f>IF(OR(COUNT(O46:P46)&lt;2,SUM(O46:P46)=0),"n.a.",O46/SUM(O46:P46))</x:f>
        <x:v>n.a.</x:v>
      </x:c>
      <x:c r="R46" s="2" t="str">
        <x:f>IF(NOT(A46&lt;=MIN(Setup!$B$7,Setup!$B$8)),"",COUNTIFS(Appointments!$C$6:$C$605,A46,Appointments!$D$6:$D$605,"Pending"))</x:f>
      </x:c>
      <x:c r="S46" s="2" t="str">
        <x:f>IF(NOT(A46&lt;=MIN(Setup!$B$7,Setup!$B$8)),"",COUNTIFS(Appointments!$C$6:$C$605,"&gt;="&amp;A46,Appointments!$C$6:$C$605,"&lt;="&amp;A46,Appointments!$D$6:$D$605,"Cancelled",Appointments!$E$6:$E$605,"&gt;0",Appointments!$E$6:$E$605,"&lt;="&amp;Setup!$B$7))</x:f>
      </x:c>
      <x:c r="T46" s="2" t="str">
        <x:f>IF(NOT(A46&lt;=MIN(Setup!$B$7,Setup!$B$8)),"",COUNTIFS(Appointments!$C$6:$C$605,"&gt;="&amp;A46,Appointments!$C$6:$C$605,"&lt;="&amp;A46,Appointments!$D$6:$D$605,"Rescheduled",Appointments!$E$6:$E$605,"&gt;0",Appointments!$E$6:$E$605,"&lt;="&amp;Setup!$B$7))</x:f>
      </x:c>
      <x:c r="U46" s="2" t="str">
        <x:f>IF(NOT(A46&lt;=MIN(Setup!$B$7,Setup!$B$8)),"Future",IF(COUNT(B46:D46)=3,"Reported","Missing ad input"))</x:f>
        <x:v>Future</x:v>
      </x:c>
      <x:c r="V46" s="2"/>
      <x:c r="W46" t="n">
        <x:f>IF(ISNUMBER(B46),1,0)</x:f>
        <x:v>0</x:v>
      </x:c>
    </x:row>
    <x:row r="47" ht="23" customHeight="1">
      <x:c r="A47" s="7" t="n">
        <x:f>Setup!$B$6+41</x:f>
        <x:v>46337</x:v>
      </x:c>
      <x:c r="B47" s="14"/>
      <x:c r="C47" s="5"/>
      <x:c r="D47" s="5"/>
      <x:c r="E47" s="2" t="str">
        <x:f>IF(OR(NOT(A47&lt;=MIN(Setup!$B$7,Setup!$B$8)),COUNTA(Leads!$A$6:$A$505)=0),"",COUNTIFS(Leads!$B$6:$B$505,"&gt;="&amp;A47,Leads!$B$6:$B$505,"&lt;="&amp;A47,Leads!$B$6:$B$505,"&gt;="&amp;Setup!$B$6,Leads!$B$6:$B$505,"&lt;="&amp;Setup!$B$8))</x:f>
      </x:c>
      <x:c r="F47" s="2" t="str">
        <x:f>IF(OR(NOT(A47&lt;=MIN(Setup!$B$7,Setup!$B$8)),COUNTA(Leads!$A$6:$A$505)=0),"",COUNTIFS(Leads!$E$6:$E$505,"&gt;="&amp;A47,Leads!$E$6:$E$505,"&lt;="&amp;A47,Leads!$B$6:$B$505,"&gt;="&amp;Setup!$B$6,Leads!$B$6:$B$505,"&lt;="&amp;Setup!$B$8))</x:f>
      </x:c>
      <x:c r="G47" s="2" t="str">
        <x:f>IF(OR(NOT(A47&lt;=MIN(Setup!$B$7,Setup!$B$8)),COUNTA(Leads!$A$6:$A$505)=0),"",COUNTIFS(Leads!$F$6:$F$505,"&gt;="&amp;A47,Leads!$F$6:$F$505,"&lt;="&amp;A47,Leads!$B$6:$B$505,"&gt;="&amp;Setup!$B$6,Leads!$B$6:$B$505,"&lt;="&amp;Setup!$B$8))</x:f>
      </x:c>
      <x:c r="H47" s="2" t="str">
        <x:f>IF(OR(NOT(A47&lt;=MIN(Setup!$B$7,Setup!$B$8)),COUNTA(Leads!$A$6:$A$505)=0),"",COUNTIFS(Leads!$G$6:$G$505,"&gt;="&amp;A47,Leads!$G$6:$G$505,"&lt;="&amp;A47,Leads!$B$6:$B$505,"&gt;="&amp;Setup!$B$6,Leads!$B$6:$B$505,"&lt;="&amp;Setup!$B$8))</x:f>
      </x:c>
      <x:c r="I47" s="2" t="str">
        <x:f>IF(OR(NOT(A47&lt;=MIN(Setup!$B$7,Setup!$B$8)),COUNTA(Leads!$A$6:$A$505)=0),"",COUNTIFS(Leads!$H$6:$H$505,"&gt;="&amp;A47,Leads!$H$6:$H$505,"&lt;="&amp;A47,Leads!$B$6:$B$505,"&gt;="&amp;Setup!$B$6,Leads!$B$6:$B$505,"&lt;="&amp;Setup!$B$8))</x:f>
      </x:c>
      <x:c r="J47" s="19" t="str">
        <x:f>IF(NOT(A47&lt;=MIN(Setup!$B$7,Setup!$B$8)),"",IF(COUNTIFS(Leads!$I$6:$I$505,A47,Leads!$B$6:$B$505,"&gt;="&amp;Setup!$B$6,Leads!$B$6:$B$505,"&lt;="&amp;Setup!$B$8)=0,"",IF(SUMIFS(Leads!$N$6:$N$505,Leads!$I$6:$I$505,A47)&gt;0,"n.a.",SUMIFS(Leads!$J$6:$J$505,Leads!$I$6:$I$505,A47))))</x:f>
      </x:c>
      <x:c r="K47" s="19" t="str">
        <x:f>IF(OR(COUNT(B47:C47)&lt;2,C47=0),"n.a.",B47/C47*1000)</x:f>
        <x:v>n.a.</x:v>
      </x:c>
      <x:c r="L47" s="20" t="str">
        <x:f>IF(OR(NOT(ISNUMBER(D47)),NOT(ISNUMBER(C47)),C47=0),"n.a.",D47/C47)</x:f>
        <x:v>n.a.</x:v>
      </x:c>
      <x:c r="M47" s="19" t="str">
        <x:f>IF(OR(NOT(ISNUMBER(B47)),NOT(ISNUMBER(D47)),D47=0),"n.a.",B47/D47)</x:f>
        <x:v>n.a.</x:v>
      </x:c>
      <x:c r="N47" s="19" t="str">
        <x:f>IF(OR(NOT(ISNUMBER(B47)),NOT(ISNUMBER(E47)),E47=0),"n.a.",B47/E47)</x:f>
        <x:v>n.a.</x:v>
      </x:c>
      <x:c r="O47" s="2" t="str">
        <x:f>IF(OR(NOT(A47&lt;=MIN(Setup!$B$7,Setup!$B$8)),COUNTA(Appointments!$A$6:$A$605)=0),"",COUNTIFS(Appointments!$C$6:$C$605,"&gt;="&amp;A47,Appointments!$C$6:$C$605,"&lt;="&amp;A47,Appointments!$D$6:$D$605,"Held",Appointments!$E$6:$E$605,"&gt;0",Appointments!$E$6:$E$605,"&lt;="&amp;Setup!$B$7))</x:f>
      </x:c>
      <x:c r="P47" s="2" t="str">
        <x:f>IF(OR(NOT(A47&lt;=MIN(Setup!$B$7,Setup!$B$8)),COUNTA(Appointments!$A$6:$A$605)=0),"",COUNTIFS(Appointments!$C$6:$C$605,"&gt;="&amp;A47,Appointments!$C$6:$C$605,"&lt;="&amp;A47,Appointments!$D$6:$D$605,"No-show",Appointments!$E$6:$E$605,"&gt;0",Appointments!$E$6:$E$605,"&lt;="&amp;Setup!$B$7))</x:f>
      </x:c>
      <x:c r="Q47" s="20" t="str">
        <x:f>IF(OR(COUNT(O47:P47)&lt;2,SUM(O47:P47)=0),"n.a.",O47/SUM(O47:P47))</x:f>
        <x:v>n.a.</x:v>
      </x:c>
      <x:c r="R47" s="2" t="str">
        <x:f>IF(NOT(A47&lt;=MIN(Setup!$B$7,Setup!$B$8)),"",COUNTIFS(Appointments!$C$6:$C$605,A47,Appointments!$D$6:$D$605,"Pending"))</x:f>
      </x:c>
      <x:c r="S47" s="2" t="str">
        <x:f>IF(NOT(A47&lt;=MIN(Setup!$B$7,Setup!$B$8)),"",COUNTIFS(Appointments!$C$6:$C$605,"&gt;="&amp;A47,Appointments!$C$6:$C$605,"&lt;="&amp;A47,Appointments!$D$6:$D$605,"Cancelled",Appointments!$E$6:$E$605,"&gt;0",Appointments!$E$6:$E$605,"&lt;="&amp;Setup!$B$7))</x:f>
      </x:c>
      <x:c r="T47" s="2" t="str">
        <x:f>IF(NOT(A47&lt;=MIN(Setup!$B$7,Setup!$B$8)),"",COUNTIFS(Appointments!$C$6:$C$605,"&gt;="&amp;A47,Appointments!$C$6:$C$605,"&lt;="&amp;A47,Appointments!$D$6:$D$605,"Rescheduled",Appointments!$E$6:$E$605,"&gt;0",Appointments!$E$6:$E$605,"&lt;="&amp;Setup!$B$7))</x:f>
      </x:c>
      <x:c r="U47" s="2" t="str">
        <x:f>IF(NOT(A47&lt;=MIN(Setup!$B$7,Setup!$B$8)),"Future",IF(COUNT(B47:D47)=3,"Reported","Missing ad input"))</x:f>
        <x:v>Future</x:v>
      </x:c>
      <x:c r="V47" s="2"/>
      <x:c r="W47" t="n">
        <x:f>IF(ISNUMBER(B47),1,0)</x:f>
        <x:v>0</x:v>
      </x:c>
    </x:row>
    <x:row r="48" ht="23" customHeight="1">
      <x:c r="A48" s="7" t="n">
        <x:f>Setup!$B$6+42</x:f>
        <x:v>46338</x:v>
      </x:c>
      <x:c r="B48" s="14"/>
      <x:c r="C48" s="5"/>
      <x:c r="D48" s="5"/>
      <x:c r="E48" s="2" t="str">
        <x:f>IF(OR(NOT(A48&lt;=MIN(Setup!$B$7,Setup!$B$8)),COUNTA(Leads!$A$6:$A$505)=0),"",COUNTIFS(Leads!$B$6:$B$505,"&gt;="&amp;A48,Leads!$B$6:$B$505,"&lt;="&amp;A48,Leads!$B$6:$B$505,"&gt;="&amp;Setup!$B$6,Leads!$B$6:$B$505,"&lt;="&amp;Setup!$B$8))</x:f>
      </x:c>
      <x:c r="F48" s="2" t="str">
        <x:f>IF(OR(NOT(A48&lt;=MIN(Setup!$B$7,Setup!$B$8)),COUNTA(Leads!$A$6:$A$505)=0),"",COUNTIFS(Leads!$E$6:$E$505,"&gt;="&amp;A48,Leads!$E$6:$E$505,"&lt;="&amp;A48,Leads!$B$6:$B$505,"&gt;="&amp;Setup!$B$6,Leads!$B$6:$B$505,"&lt;="&amp;Setup!$B$8))</x:f>
      </x:c>
      <x:c r="G48" s="2" t="str">
        <x:f>IF(OR(NOT(A48&lt;=MIN(Setup!$B$7,Setup!$B$8)),COUNTA(Leads!$A$6:$A$505)=0),"",COUNTIFS(Leads!$F$6:$F$505,"&gt;="&amp;A48,Leads!$F$6:$F$505,"&lt;="&amp;A48,Leads!$B$6:$B$505,"&gt;="&amp;Setup!$B$6,Leads!$B$6:$B$505,"&lt;="&amp;Setup!$B$8))</x:f>
      </x:c>
      <x:c r="H48" s="2" t="str">
        <x:f>IF(OR(NOT(A48&lt;=MIN(Setup!$B$7,Setup!$B$8)),COUNTA(Leads!$A$6:$A$505)=0),"",COUNTIFS(Leads!$G$6:$G$505,"&gt;="&amp;A48,Leads!$G$6:$G$505,"&lt;="&amp;A48,Leads!$B$6:$B$505,"&gt;="&amp;Setup!$B$6,Leads!$B$6:$B$505,"&lt;="&amp;Setup!$B$8))</x:f>
      </x:c>
      <x:c r="I48" s="2" t="str">
        <x:f>IF(OR(NOT(A48&lt;=MIN(Setup!$B$7,Setup!$B$8)),COUNTA(Leads!$A$6:$A$505)=0),"",COUNTIFS(Leads!$H$6:$H$505,"&gt;="&amp;A48,Leads!$H$6:$H$505,"&lt;="&amp;A48,Leads!$B$6:$B$505,"&gt;="&amp;Setup!$B$6,Leads!$B$6:$B$505,"&lt;="&amp;Setup!$B$8))</x:f>
      </x:c>
      <x:c r="J48" s="19" t="str">
        <x:f>IF(NOT(A48&lt;=MIN(Setup!$B$7,Setup!$B$8)),"",IF(COUNTIFS(Leads!$I$6:$I$505,A48,Leads!$B$6:$B$505,"&gt;="&amp;Setup!$B$6,Leads!$B$6:$B$505,"&lt;="&amp;Setup!$B$8)=0,"",IF(SUMIFS(Leads!$N$6:$N$505,Leads!$I$6:$I$505,A48)&gt;0,"n.a.",SUMIFS(Leads!$J$6:$J$505,Leads!$I$6:$I$505,A48))))</x:f>
      </x:c>
      <x:c r="K48" s="19" t="str">
        <x:f>IF(OR(COUNT(B48:C48)&lt;2,C48=0),"n.a.",B48/C48*1000)</x:f>
        <x:v>n.a.</x:v>
      </x:c>
      <x:c r="L48" s="20" t="str">
        <x:f>IF(OR(NOT(ISNUMBER(D48)),NOT(ISNUMBER(C48)),C48=0),"n.a.",D48/C48)</x:f>
        <x:v>n.a.</x:v>
      </x:c>
      <x:c r="M48" s="19" t="str">
        <x:f>IF(OR(NOT(ISNUMBER(B48)),NOT(ISNUMBER(D48)),D48=0),"n.a.",B48/D48)</x:f>
        <x:v>n.a.</x:v>
      </x:c>
      <x:c r="N48" s="19" t="str">
        <x:f>IF(OR(NOT(ISNUMBER(B48)),NOT(ISNUMBER(E48)),E48=0),"n.a.",B48/E48)</x:f>
        <x:v>n.a.</x:v>
      </x:c>
      <x:c r="O48" s="2" t="str">
        <x:f>IF(OR(NOT(A48&lt;=MIN(Setup!$B$7,Setup!$B$8)),COUNTA(Appointments!$A$6:$A$605)=0),"",COUNTIFS(Appointments!$C$6:$C$605,"&gt;="&amp;A48,Appointments!$C$6:$C$605,"&lt;="&amp;A48,Appointments!$D$6:$D$605,"Held",Appointments!$E$6:$E$605,"&gt;0",Appointments!$E$6:$E$605,"&lt;="&amp;Setup!$B$7))</x:f>
      </x:c>
      <x:c r="P48" s="2" t="str">
        <x:f>IF(OR(NOT(A48&lt;=MIN(Setup!$B$7,Setup!$B$8)),COUNTA(Appointments!$A$6:$A$605)=0),"",COUNTIFS(Appointments!$C$6:$C$605,"&gt;="&amp;A48,Appointments!$C$6:$C$605,"&lt;="&amp;A48,Appointments!$D$6:$D$605,"No-show",Appointments!$E$6:$E$605,"&gt;0",Appointments!$E$6:$E$605,"&lt;="&amp;Setup!$B$7))</x:f>
      </x:c>
      <x:c r="Q48" s="20" t="str">
        <x:f>IF(OR(COUNT(O48:P48)&lt;2,SUM(O48:P48)=0),"n.a.",O48/SUM(O48:P48))</x:f>
        <x:v>n.a.</x:v>
      </x:c>
      <x:c r="R48" s="2" t="str">
        <x:f>IF(NOT(A48&lt;=MIN(Setup!$B$7,Setup!$B$8)),"",COUNTIFS(Appointments!$C$6:$C$605,A48,Appointments!$D$6:$D$605,"Pending"))</x:f>
      </x:c>
      <x:c r="S48" s="2" t="str">
        <x:f>IF(NOT(A48&lt;=MIN(Setup!$B$7,Setup!$B$8)),"",COUNTIFS(Appointments!$C$6:$C$605,"&gt;="&amp;A48,Appointments!$C$6:$C$605,"&lt;="&amp;A48,Appointments!$D$6:$D$605,"Cancelled",Appointments!$E$6:$E$605,"&gt;0",Appointments!$E$6:$E$605,"&lt;="&amp;Setup!$B$7))</x:f>
      </x:c>
      <x:c r="T48" s="2" t="str">
        <x:f>IF(NOT(A48&lt;=MIN(Setup!$B$7,Setup!$B$8)),"",COUNTIFS(Appointments!$C$6:$C$605,"&gt;="&amp;A48,Appointments!$C$6:$C$605,"&lt;="&amp;A48,Appointments!$D$6:$D$605,"Rescheduled",Appointments!$E$6:$E$605,"&gt;0",Appointments!$E$6:$E$605,"&lt;="&amp;Setup!$B$7))</x:f>
      </x:c>
      <x:c r="U48" s="2" t="str">
        <x:f>IF(NOT(A48&lt;=MIN(Setup!$B$7,Setup!$B$8)),"Future",IF(COUNT(B48:D48)=3,"Reported","Missing ad input"))</x:f>
        <x:v>Future</x:v>
      </x:c>
      <x:c r="V48" s="2"/>
      <x:c r="W48" t="n">
        <x:f>IF(ISNUMBER(B48),1,0)</x:f>
        <x:v>0</x:v>
      </x:c>
    </x:row>
    <x:row r="49" ht="23" customHeight="1">
      <x:c r="A49" s="7" t="n">
        <x:f>Setup!$B$6+43</x:f>
        <x:v>46339</x:v>
      </x:c>
      <x:c r="B49" s="14"/>
      <x:c r="C49" s="5"/>
      <x:c r="D49" s="5"/>
      <x:c r="E49" s="2" t="str">
        <x:f>IF(OR(NOT(A49&lt;=MIN(Setup!$B$7,Setup!$B$8)),COUNTA(Leads!$A$6:$A$505)=0),"",COUNTIFS(Leads!$B$6:$B$505,"&gt;="&amp;A49,Leads!$B$6:$B$505,"&lt;="&amp;A49,Leads!$B$6:$B$505,"&gt;="&amp;Setup!$B$6,Leads!$B$6:$B$505,"&lt;="&amp;Setup!$B$8))</x:f>
      </x:c>
      <x:c r="F49" s="2" t="str">
        <x:f>IF(OR(NOT(A49&lt;=MIN(Setup!$B$7,Setup!$B$8)),COUNTA(Leads!$A$6:$A$505)=0),"",COUNTIFS(Leads!$E$6:$E$505,"&gt;="&amp;A49,Leads!$E$6:$E$505,"&lt;="&amp;A49,Leads!$B$6:$B$505,"&gt;="&amp;Setup!$B$6,Leads!$B$6:$B$505,"&lt;="&amp;Setup!$B$8))</x:f>
      </x:c>
      <x:c r="G49" s="2" t="str">
        <x:f>IF(OR(NOT(A49&lt;=MIN(Setup!$B$7,Setup!$B$8)),COUNTA(Leads!$A$6:$A$505)=0),"",COUNTIFS(Leads!$F$6:$F$505,"&gt;="&amp;A49,Leads!$F$6:$F$505,"&lt;="&amp;A49,Leads!$B$6:$B$505,"&gt;="&amp;Setup!$B$6,Leads!$B$6:$B$505,"&lt;="&amp;Setup!$B$8))</x:f>
      </x:c>
      <x:c r="H49" s="2" t="str">
        <x:f>IF(OR(NOT(A49&lt;=MIN(Setup!$B$7,Setup!$B$8)),COUNTA(Leads!$A$6:$A$505)=0),"",COUNTIFS(Leads!$G$6:$G$505,"&gt;="&amp;A49,Leads!$G$6:$G$505,"&lt;="&amp;A49,Leads!$B$6:$B$505,"&gt;="&amp;Setup!$B$6,Leads!$B$6:$B$505,"&lt;="&amp;Setup!$B$8))</x:f>
      </x:c>
      <x:c r="I49" s="2" t="str">
        <x:f>IF(OR(NOT(A49&lt;=MIN(Setup!$B$7,Setup!$B$8)),COUNTA(Leads!$A$6:$A$505)=0),"",COUNTIFS(Leads!$H$6:$H$505,"&gt;="&amp;A49,Leads!$H$6:$H$505,"&lt;="&amp;A49,Leads!$B$6:$B$505,"&gt;="&amp;Setup!$B$6,Leads!$B$6:$B$505,"&lt;="&amp;Setup!$B$8))</x:f>
      </x:c>
      <x:c r="J49" s="19" t="str">
        <x:f>IF(NOT(A49&lt;=MIN(Setup!$B$7,Setup!$B$8)),"",IF(COUNTIFS(Leads!$I$6:$I$505,A49,Leads!$B$6:$B$505,"&gt;="&amp;Setup!$B$6,Leads!$B$6:$B$505,"&lt;="&amp;Setup!$B$8)=0,"",IF(SUMIFS(Leads!$N$6:$N$505,Leads!$I$6:$I$505,A49)&gt;0,"n.a.",SUMIFS(Leads!$J$6:$J$505,Leads!$I$6:$I$505,A49))))</x:f>
      </x:c>
      <x:c r="K49" s="19" t="str">
        <x:f>IF(OR(COUNT(B49:C49)&lt;2,C49=0),"n.a.",B49/C49*1000)</x:f>
        <x:v>n.a.</x:v>
      </x:c>
      <x:c r="L49" s="20" t="str">
        <x:f>IF(OR(NOT(ISNUMBER(D49)),NOT(ISNUMBER(C49)),C49=0),"n.a.",D49/C49)</x:f>
        <x:v>n.a.</x:v>
      </x:c>
      <x:c r="M49" s="19" t="str">
        <x:f>IF(OR(NOT(ISNUMBER(B49)),NOT(ISNUMBER(D49)),D49=0),"n.a.",B49/D49)</x:f>
        <x:v>n.a.</x:v>
      </x:c>
      <x:c r="N49" s="19" t="str">
        <x:f>IF(OR(NOT(ISNUMBER(B49)),NOT(ISNUMBER(E49)),E49=0),"n.a.",B49/E49)</x:f>
        <x:v>n.a.</x:v>
      </x:c>
      <x:c r="O49" s="2" t="str">
        <x:f>IF(OR(NOT(A49&lt;=MIN(Setup!$B$7,Setup!$B$8)),COUNTA(Appointments!$A$6:$A$605)=0),"",COUNTIFS(Appointments!$C$6:$C$605,"&gt;="&amp;A49,Appointments!$C$6:$C$605,"&lt;="&amp;A49,Appointments!$D$6:$D$605,"Held",Appointments!$E$6:$E$605,"&gt;0",Appointments!$E$6:$E$605,"&lt;="&amp;Setup!$B$7))</x:f>
      </x:c>
      <x:c r="P49" s="2" t="str">
        <x:f>IF(OR(NOT(A49&lt;=MIN(Setup!$B$7,Setup!$B$8)),COUNTA(Appointments!$A$6:$A$605)=0),"",COUNTIFS(Appointments!$C$6:$C$605,"&gt;="&amp;A49,Appointments!$C$6:$C$605,"&lt;="&amp;A49,Appointments!$D$6:$D$605,"No-show",Appointments!$E$6:$E$605,"&gt;0",Appointments!$E$6:$E$605,"&lt;="&amp;Setup!$B$7))</x:f>
      </x:c>
      <x:c r="Q49" s="20" t="str">
        <x:f>IF(OR(COUNT(O49:P49)&lt;2,SUM(O49:P49)=0),"n.a.",O49/SUM(O49:P49))</x:f>
        <x:v>n.a.</x:v>
      </x:c>
      <x:c r="R49" s="2" t="str">
        <x:f>IF(NOT(A49&lt;=MIN(Setup!$B$7,Setup!$B$8)),"",COUNTIFS(Appointments!$C$6:$C$605,A49,Appointments!$D$6:$D$605,"Pending"))</x:f>
      </x:c>
      <x:c r="S49" s="2" t="str">
        <x:f>IF(NOT(A49&lt;=MIN(Setup!$B$7,Setup!$B$8)),"",COUNTIFS(Appointments!$C$6:$C$605,"&gt;="&amp;A49,Appointments!$C$6:$C$605,"&lt;="&amp;A49,Appointments!$D$6:$D$605,"Cancelled",Appointments!$E$6:$E$605,"&gt;0",Appointments!$E$6:$E$605,"&lt;="&amp;Setup!$B$7))</x:f>
      </x:c>
      <x:c r="T49" s="2" t="str">
        <x:f>IF(NOT(A49&lt;=MIN(Setup!$B$7,Setup!$B$8)),"",COUNTIFS(Appointments!$C$6:$C$605,"&gt;="&amp;A49,Appointments!$C$6:$C$605,"&lt;="&amp;A49,Appointments!$D$6:$D$605,"Rescheduled",Appointments!$E$6:$E$605,"&gt;0",Appointments!$E$6:$E$605,"&lt;="&amp;Setup!$B$7))</x:f>
      </x:c>
      <x:c r="U49" s="2" t="str">
        <x:f>IF(NOT(A49&lt;=MIN(Setup!$B$7,Setup!$B$8)),"Future",IF(COUNT(B49:D49)=3,"Reported","Missing ad input"))</x:f>
        <x:v>Future</x:v>
      </x:c>
      <x:c r="V49" s="2"/>
      <x:c r="W49" t="n">
        <x:f>IF(ISNUMBER(B49),1,0)</x:f>
        <x:v>0</x:v>
      </x:c>
    </x:row>
    <x:row r="50" ht="23" customHeight="1">
      <x:c r="A50" s="7" t="n">
        <x:f>Setup!$B$6+44</x:f>
        <x:v>46340</x:v>
      </x:c>
      <x:c r="B50" s="14"/>
      <x:c r="C50" s="5"/>
      <x:c r="D50" s="5"/>
      <x:c r="E50" s="2" t="str">
        <x:f>IF(OR(NOT(A50&lt;=MIN(Setup!$B$7,Setup!$B$8)),COUNTA(Leads!$A$6:$A$505)=0),"",COUNTIFS(Leads!$B$6:$B$505,"&gt;="&amp;A50,Leads!$B$6:$B$505,"&lt;="&amp;A50,Leads!$B$6:$B$505,"&gt;="&amp;Setup!$B$6,Leads!$B$6:$B$505,"&lt;="&amp;Setup!$B$8))</x:f>
      </x:c>
      <x:c r="F50" s="2" t="str">
        <x:f>IF(OR(NOT(A50&lt;=MIN(Setup!$B$7,Setup!$B$8)),COUNTA(Leads!$A$6:$A$505)=0),"",COUNTIFS(Leads!$E$6:$E$505,"&gt;="&amp;A50,Leads!$E$6:$E$505,"&lt;="&amp;A50,Leads!$B$6:$B$505,"&gt;="&amp;Setup!$B$6,Leads!$B$6:$B$505,"&lt;="&amp;Setup!$B$8))</x:f>
      </x:c>
      <x:c r="G50" s="2" t="str">
        <x:f>IF(OR(NOT(A50&lt;=MIN(Setup!$B$7,Setup!$B$8)),COUNTA(Leads!$A$6:$A$505)=0),"",COUNTIFS(Leads!$F$6:$F$505,"&gt;="&amp;A50,Leads!$F$6:$F$505,"&lt;="&amp;A50,Leads!$B$6:$B$505,"&gt;="&amp;Setup!$B$6,Leads!$B$6:$B$505,"&lt;="&amp;Setup!$B$8))</x:f>
      </x:c>
      <x:c r="H50" s="2" t="str">
        <x:f>IF(OR(NOT(A50&lt;=MIN(Setup!$B$7,Setup!$B$8)),COUNTA(Leads!$A$6:$A$505)=0),"",COUNTIFS(Leads!$G$6:$G$505,"&gt;="&amp;A50,Leads!$G$6:$G$505,"&lt;="&amp;A50,Leads!$B$6:$B$505,"&gt;="&amp;Setup!$B$6,Leads!$B$6:$B$505,"&lt;="&amp;Setup!$B$8))</x:f>
      </x:c>
      <x:c r="I50" s="2" t="str">
        <x:f>IF(OR(NOT(A50&lt;=MIN(Setup!$B$7,Setup!$B$8)),COUNTA(Leads!$A$6:$A$505)=0),"",COUNTIFS(Leads!$H$6:$H$505,"&gt;="&amp;A50,Leads!$H$6:$H$505,"&lt;="&amp;A50,Leads!$B$6:$B$505,"&gt;="&amp;Setup!$B$6,Leads!$B$6:$B$505,"&lt;="&amp;Setup!$B$8))</x:f>
      </x:c>
      <x:c r="J50" s="19" t="str">
        <x:f>IF(NOT(A50&lt;=MIN(Setup!$B$7,Setup!$B$8)),"",IF(COUNTIFS(Leads!$I$6:$I$505,A50,Leads!$B$6:$B$505,"&gt;="&amp;Setup!$B$6,Leads!$B$6:$B$505,"&lt;="&amp;Setup!$B$8)=0,"",IF(SUMIFS(Leads!$N$6:$N$505,Leads!$I$6:$I$505,A50)&gt;0,"n.a.",SUMIFS(Leads!$J$6:$J$505,Leads!$I$6:$I$505,A50))))</x:f>
      </x:c>
      <x:c r="K50" s="19" t="str">
        <x:f>IF(OR(COUNT(B50:C50)&lt;2,C50=0),"n.a.",B50/C50*1000)</x:f>
        <x:v>n.a.</x:v>
      </x:c>
      <x:c r="L50" s="20" t="str">
        <x:f>IF(OR(NOT(ISNUMBER(D50)),NOT(ISNUMBER(C50)),C50=0),"n.a.",D50/C50)</x:f>
        <x:v>n.a.</x:v>
      </x:c>
      <x:c r="M50" s="19" t="str">
        <x:f>IF(OR(NOT(ISNUMBER(B50)),NOT(ISNUMBER(D50)),D50=0),"n.a.",B50/D50)</x:f>
        <x:v>n.a.</x:v>
      </x:c>
      <x:c r="N50" s="19" t="str">
        <x:f>IF(OR(NOT(ISNUMBER(B50)),NOT(ISNUMBER(E50)),E50=0),"n.a.",B50/E50)</x:f>
        <x:v>n.a.</x:v>
      </x:c>
      <x:c r="O50" s="2" t="str">
        <x:f>IF(OR(NOT(A50&lt;=MIN(Setup!$B$7,Setup!$B$8)),COUNTA(Appointments!$A$6:$A$605)=0),"",COUNTIFS(Appointments!$C$6:$C$605,"&gt;="&amp;A50,Appointments!$C$6:$C$605,"&lt;="&amp;A50,Appointments!$D$6:$D$605,"Held",Appointments!$E$6:$E$605,"&gt;0",Appointments!$E$6:$E$605,"&lt;="&amp;Setup!$B$7))</x:f>
      </x:c>
      <x:c r="P50" s="2" t="str">
        <x:f>IF(OR(NOT(A50&lt;=MIN(Setup!$B$7,Setup!$B$8)),COUNTA(Appointments!$A$6:$A$605)=0),"",COUNTIFS(Appointments!$C$6:$C$605,"&gt;="&amp;A50,Appointments!$C$6:$C$605,"&lt;="&amp;A50,Appointments!$D$6:$D$605,"No-show",Appointments!$E$6:$E$605,"&gt;0",Appointments!$E$6:$E$605,"&lt;="&amp;Setup!$B$7))</x:f>
      </x:c>
      <x:c r="Q50" s="20" t="str">
        <x:f>IF(OR(COUNT(O50:P50)&lt;2,SUM(O50:P50)=0),"n.a.",O50/SUM(O50:P50))</x:f>
        <x:v>n.a.</x:v>
      </x:c>
      <x:c r="R50" s="2" t="str">
        <x:f>IF(NOT(A50&lt;=MIN(Setup!$B$7,Setup!$B$8)),"",COUNTIFS(Appointments!$C$6:$C$605,A50,Appointments!$D$6:$D$605,"Pending"))</x:f>
      </x:c>
      <x:c r="S50" s="2" t="str">
        <x:f>IF(NOT(A50&lt;=MIN(Setup!$B$7,Setup!$B$8)),"",COUNTIFS(Appointments!$C$6:$C$605,"&gt;="&amp;A50,Appointments!$C$6:$C$605,"&lt;="&amp;A50,Appointments!$D$6:$D$605,"Cancelled",Appointments!$E$6:$E$605,"&gt;0",Appointments!$E$6:$E$605,"&lt;="&amp;Setup!$B$7))</x:f>
      </x:c>
      <x:c r="T50" s="2" t="str">
        <x:f>IF(NOT(A50&lt;=MIN(Setup!$B$7,Setup!$B$8)),"",COUNTIFS(Appointments!$C$6:$C$605,"&gt;="&amp;A50,Appointments!$C$6:$C$605,"&lt;="&amp;A50,Appointments!$D$6:$D$605,"Rescheduled",Appointments!$E$6:$E$605,"&gt;0",Appointments!$E$6:$E$605,"&lt;="&amp;Setup!$B$7))</x:f>
      </x:c>
      <x:c r="U50" s="2" t="str">
        <x:f>IF(NOT(A50&lt;=MIN(Setup!$B$7,Setup!$B$8)),"Future",IF(COUNT(B50:D50)=3,"Reported","Missing ad input"))</x:f>
        <x:v>Future</x:v>
      </x:c>
      <x:c r="V50" s="2"/>
      <x:c r="W50" t="n">
        <x:f>IF(ISNUMBER(B50),1,0)</x:f>
        <x:v>0</x:v>
      </x:c>
    </x:row>
    <x:row r="51" ht="23" customHeight="1">
      <x:c r="A51" s="7" t="n">
        <x:f>Setup!$B$6+45</x:f>
        <x:v>46341</x:v>
      </x:c>
      <x:c r="B51" s="14"/>
      <x:c r="C51" s="5"/>
      <x:c r="D51" s="5"/>
      <x:c r="E51" s="2" t="str">
        <x:f>IF(OR(NOT(A51&lt;=MIN(Setup!$B$7,Setup!$B$8)),COUNTA(Leads!$A$6:$A$505)=0),"",COUNTIFS(Leads!$B$6:$B$505,"&gt;="&amp;A51,Leads!$B$6:$B$505,"&lt;="&amp;A51,Leads!$B$6:$B$505,"&gt;="&amp;Setup!$B$6,Leads!$B$6:$B$505,"&lt;="&amp;Setup!$B$8))</x:f>
      </x:c>
      <x:c r="F51" s="2" t="str">
        <x:f>IF(OR(NOT(A51&lt;=MIN(Setup!$B$7,Setup!$B$8)),COUNTA(Leads!$A$6:$A$505)=0),"",COUNTIFS(Leads!$E$6:$E$505,"&gt;="&amp;A51,Leads!$E$6:$E$505,"&lt;="&amp;A51,Leads!$B$6:$B$505,"&gt;="&amp;Setup!$B$6,Leads!$B$6:$B$505,"&lt;="&amp;Setup!$B$8))</x:f>
      </x:c>
      <x:c r="G51" s="2" t="str">
        <x:f>IF(OR(NOT(A51&lt;=MIN(Setup!$B$7,Setup!$B$8)),COUNTA(Leads!$A$6:$A$505)=0),"",COUNTIFS(Leads!$F$6:$F$505,"&gt;="&amp;A51,Leads!$F$6:$F$505,"&lt;="&amp;A51,Leads!$B$6:$B$505,"&gt;="&amp;Setup!$B$6,Leads!$B$6:$B$505,"&lt;="&amp;Setup!$B$8))</x:f>
      </x:c>
      <x:c r="H51" s="2" t="str">
        <x:f>IF(OR(NOT(A51&lt;=MIN(Setup!$B$7,Setup!$B$8)),COUNTA(Leads!$A$6:$A$505)=0),"",COUNTIFS(Leads!$G$6:$G$505,"&gt;="&amp;A51,Leads!$G$6:$G$505,"&lt;="&amp;A51,Leads!$B$6:$B$505,"&gt;="&amp;Setup!$B$6,Leads!$B$6:$B$505,"&lt;="&amp;Setup!$B$8))</x:f>
      </x:c>
      <x:c r="I51" s="2" t="str">
        <x:f>IF(OR(NOT(A51&lt;=MIN(Setup!$B$7,Setup!$B$8)),COUNTA(Leads!$A$6:$A$505)=0),"",COUNTIFS(Leads!$H$6:$H$505,"&gt;="&amp;A51,Leads!$H$6:$H$505,"&lt;="&amp;A51,Leads!$B$6:$B$505,"&gt;="&amp;Setup!$B$6,Leads!$B$6:$B$505,"&lt;="&amp;Setup!$B$8))</x:f>
      </x:c>
      <x:c r="J51" s="19" t="str">
        <x:f>IF(NOT(A51&lt;=MIN(Setup!$B$7,Setup!$B$8)),"",IF(COUNTIFS(Leads!$I$6:$I$505,A51,Leads!$B$6:$B$505,"&gt;="&amp;Setup!$B$6,Leads!$B$6:$B$505,"&lt;="&amp;Setup!$B$8)=0,"",IF(SUMIFS(Leads!$N$6:$N$505,Leads!$I$6:$I$505,A51)&gt;0,"n.a.",SUMIFS(Leads!$J$6:$J$505,Leads!$I$6:$I$505,A51))))</x:f>
      </x:c>
      <x:c r="K51" s="19" t="str">
        <x:f>IF(OR(COUNT(B51:C51)&lt;2,C51=0),"n.a.",B51/C51*1000)</x:f>
        <x:v>n.a.</x:v>
      </x:c>
      <x:c r="L51" s="20" t="str">
        <x:f>IF(OR(NOT(ISNUMBER(D51)),NOT(ISNUMBER(C51)),C51=0),"n.a.",D51/C51)</x:f>
        <x:v>n.a.</x:v>
      </x:c>
      <x:c r="M51" s="19" t="str">
        <x:f>IF(OR(NOT(ISNUMBER(B51)),NOT(ISNUMBER(D51)),D51=0),"n.a.",B51/D51)</x:f>
        <x:v>n.a.</x:v>
      </x:c>
      <x:c r="N51" s="19" t="str">
        <x:f>IF(OR(NOT(ISNUMBER(B51)),NOT(ISNUMBER(E51)),E51=0),"n.a.",B51/E51)</x:f>
        <x:v>n.a.</x:v>
      </x:c>
      <x:c r="O51" s="2" t="str">
        <x:f>IF(OR(NOT(A51&lt;=MIN(Setup!$B$7,Setup!$B$8)),COUNTA(Appointments!$A$6:$A$605)=0),"",COUNTIFS(Appointments!$C$6:$C$605,"&gt;="&amp;A51,Appointments!$C$6:$C$605,"&lt;="&amp;A51,Appointments!$D$6:$D$605,"Held",Appointments!$E$6:$E$605,"&gt;0",Appointments!$E$6:$E$605,"&lt;="&amp;Setup!$B$7))</x:f>
      </x:c>
      <x:c r="P51" s="2" t="str">
        <x:f>IF(OR(NOT(A51&lt;=MIN(Setup!$B$7,Setup!$B$8)),COUNTA(Appointments!$A$6:$A$605)=0),"",COUNTIFS(Appointments!$C$6:$C$605,"&gt;="&amp;A51,Appointments!$C$6:$C$605,"&lt;="&amp;A51,Appointments!$D$6:$D$605,"No-show",Appointments!$E$6:$E$605,"&gt;0",Appointments!$E$6:$E$605,"&lt;="&amp;Setup!$B$7))</x:f>
      </x:c>
      <x:c r="Q51" s="20" t="str">
        <x:f>IF(OR(COUNT(O51:P51)&lt;2,SUM(O51:P51)=0),"n.a.",O51/SUM(O51:P51))</x:f>
        <x:v>n.a.</x:v>
      </x:c>
      <x:c r="R51" s="2" t="str">
        <x:f>IF(NOT(A51&lt;=MIN(Setup!$B$7,Setup!$B$8)),"",COUNTIFS(Appointments!$C$6:$C$605,A51,Appointments!$D$6:$D$605,"Pending"))</x:f>
      </x:c>
      <x:c r="S51" s="2" t="str">
        <x:f>IF(NOT(A51&lt;=MIN(Setup!$B$7,Setup!$B$8)),"",COUNTIFS(Appointments!$C$6:$C$605,"&gt;="&amp;A51,Appointments!$C$6:$C$605,"&lt;="&amp;A51,Appointments!$D$6:$D$605,"Cancelled",Appointments!$E$6:$E$605,"&gt;0",Appointments!$E$6:$E$605,"&lt;="&amp;Setup!$B$7))</x:f>
      </x:c>
      <x:c r="T51" s="2" t="str">
        <x:f>IF(NOT(A51&lt;=MIN(Setup!$B$7,Setup!$B$8)),"",COUNTIFS(Appointments!$C$6:$C$605,"&gt;="&amp;A51,Appointments!$C$6:$C$605,"&lt;="&amp;A51,Appointments!$D$6:$D$605,"Rescheduled",Appointments!$E$6:$E$605,"&gt;0",Appointments!$E$6:$E$605,"&lt;="&amp;Setup!$B$7))</x:f>
      </x:c>
      <x:c r="U51" s="2" t="str">
        <x:f>IF(NOT(A51&lt;=MIN(Setup!$B$7,Setup!$B$8)),"Future",IF(COUNT(B51:D51)=3,"Reported","Missing ad input"))</x:f>
        <x:v>Future</x:v>
      </x:c>
      <x:c r="V51" s="2"/>
      <x:c r="W51" t="n">
        <x:f>IF(ISNUMBER(B51),1,0)</x:f>
        <x:v>0</x:v>
      </x:c>
    </x:row>
    <x:row r="52" ht="23" customHeight="1">
      <x:c r="A52" s="7" t="n">
        <x:f>Setup!$B$6+46</x:f>
        <x:v>46342</x:v>
      </x:c>
      <x:c r="B52" s="14"/>
      <x:c r="C52" s="5"/>
      <x:c r="D52" s="5"/>
      <x:c r="E52" s="2" t="str">
        <x:f>IF(OR(NOT(A52&lt;=MIN(Setup!$B$7,Setup!$B$8)),COUNTA(Leads!$A$6:$A$505)=0),"",COUNTIFS(Leads!$B$6:$B$505,"&gt;="&amp;A52,Leads!$B$6:$B$505,"&lt;="&amp;A52,Leads!$B$6:$B$505,"&gt;="&amp;Setup!$B$6,Leads!$B$6:$B$505,"&lt;="&amp;Setup!$B$8))</x:f>
      </x:c>
      <x:c r="F52" s="2" t="str">
        <x:f>IF(OR(NOT(A52&lt;=MIN(Setup!$B$7,Setup!$B$8)),COUNTA(Leads!$A$6:$A$505)=0),"",COUNTIFS(Leads!$E$6:$E$505,"&gt;="&amp;A52,Leads!$E$6:$E$505,"&lt;="&amp;A52,Leads!$B$6:$B$505,"&gt;="&amp;Setup!$B$6,Leads!$B$6:$B$505,"&lt;="&amp;Setup!$B$8))</x:f>
      </x:c>
      <x:c r="G52" s="2" t="str">
        <x:f>IF(OR(NOT(A52&lt;=MIN(Setup!$B$7,Setup!$B$8)),COUNTA(Leads!$A$6:$A$505)=0),"",COUNTIFS(Leads!$F$6:$F$505,"&gt;="&amp;A52,Leads!$F$6:$F$505,"&lt;="&amp;A52,Leads!$B$6:$B$505,"&gt;="&amp;Setup!$B$6,Leads!$B$6:$B$505,"&lt;="&amp;Setup!$B$8))</x:f>
      </x:c>
      <x:c r="H52" s="2" t="str">
        <x:f>IF(OR(NOT(A52&lt;=MIN(Setup!$B$7,Setup!$B$8)),COUNTA(Leads!$A$6:$A$505)=0),"",COUNTIFS(Leads!$G$6:$G$505,"&gt;="&amp;A52,Leads!$G$6:$G$505,"&lt;="&amp;A52,Leads!$B$6:$B$505,"&gt;="&amp;Setup!$B$6,Leads!$B$6:$B$505,"&lt;="&amp;Setup!$B$8))</x:f>
      </x:c>
      <x:c r="I52" s="2" t="str">
        <x:f>IF(OR(NOT(A52&lt;=MIN(Setup!$B$7,Setup!$B$8)),COUNTA(Leads!$A$6:$A$505)=0),"",COUNTIFS(Leads!$H$6:$H$505,"&gt;="&amp;A52,Leads!$H$6:$H$505,"&lt;="&amp;A52,Leads!$B$6:$B$505,"&gt;="&amp;Setup!$B$6,Leads!$B$6:$B$505,"&lt;="&amp;Setup!$B$8))</x:f>
      </x:c>
      <x:c r="J52" s="19" t="str">
        <x:f>IF(NOT(A52&lt;=MIN(Setup!$B$7,Setup!$B$8)),"",IF(COUNTIFS(Leads!$I$6:$I$505,A52,Leads!$B$6:$B$505,"&gt;="&amp;Setup!$B$6,Leads!$B$6:$B$505,"&lt;="&amp;Setup!$B$8)=0,"",IF(SUMIFS(Leads!$N$6:$N$505,Leads!$I$6:$I$505,A52)&gt;0,"n.a.",SUMIFS(Leads!$J$6:$J$505,Leads!$I$6:$I$505,A52))))</x:f>
      </x:c>
      <x:c r="K52" s="19" t="str">
        <x:f>IF(OR(COUNT(B52:C52)&lt;2,C52=0),"n.a.",B52/C52*1000)</x:f>
        <x:v>n.a.</x:v>
      </x:c>
      <x:c r="L52" s="20" t="str">
        <x:f>IF(OR(NOT(ISNUMBER(D52)),NOT(ISNUMBER(C52)),C52=0),"n.a.",D52/C52)</x:f>
        <x:v>n.a.</x:v>
      </x:c>
      <x:c r="M52" s="19" t="str">
        <x:f>IF(OR(NOT(ISNUMBER(B52)),NOT(ISNUMBER(D52)),D52=0),"n.a.",B52/D52)</x:f>
        <x:v>n.a.</x:v>
      </x:c>
      <x:c r="N52" s="19" t="str">
        <x:f>IF(OR(NOT(ISNUMBER(B52)),NOT(ISNUMBER(E52)),E52=0),"n.a.",B52/E52)</x:f>
        <x:v>n.a.</x:v>
      </x:c>
      <x:c r="O52" s="2" t="str">
        <x:f>IF(OR(NOT(A52&lt;=MIN(Setup!$B$7,Setup!$B$8)),COUNTA(Appointments!$A$6:$A$605)=0),"",COUNTIFS(Appointments!$C$6:$C$605,"&gt;="&amp;A52,Appointments!$C$6:$C$605,"&lt;="&amp;A52,Appointments!$D$6:$D$605,"Held",Appointments!$E$6:$E$605,"&gt;0",Appointments!$E$6:$E$605,"&lt;="&amp;Setup!$B$7))</x:f>
      </x:c>
      <x:c r="P52" s="2" t="str">
        <x:f>IF(OR(NOT(A52&lt;=MIN(Setup!$B$7,Setup!$B$8)),COUNTA(Appointments!$A$6:$A$605)=0),"",COUNTIFS(Appointments!$C$6:$C$605,"&gt;="&amp;A52,Appointments!$C$6:$C$605,"&lt;="&amp;A52,Appointments!$D$6:$D$605,"No-show",Appointments!$E$6:$E$605,"&gt;0",Appointments!$E$6:$E$605,"&lt;="&amp;Setup!$B$7))</x:f>
      </x:c>
      <x:c r="Q52" s="20" t="str">
        <x:f>IF(OR(COUNT(O52:P52)&lt;2,SUM(O52:P52)=0),"n.a.",O52/SUM(O52:P52))</x:f>
        <x:v>n.a.</x:v>
      </x:c>
      <x:c r="R52" s="2" t="str">
        <x:f>IF(NOT(A52&lt;=MIN(Setup!$B$7,Setup!$B$8)),"",COUNTIFS(Appointments!$C$6:$C$605,A52,Appointments!$D$6:$D$605,"Pending"))</x:f>
      </x:c>
      <x:c r="S52" s="2" t="str">
        <x:f>IF(NOT(A52&lt;=MIN(Setup!$B$7,Setup!$B$8)),"",COUNTIFS(Appointments!$C$6:$C$605,"&gt;="&amp;A52,Appointments!$C$6:$C$605,"&lt;="&amp;A52,Appointments!$D$6:$D$605,"Cancelled",Appointments!$E$6:$E$605,"&gt;0",Appointments!$E$6:$E$605,"&lt;="&amp;Setup!$B$7))</x:f>
      </x:c>
      <x:c r="T52" s="2" t="str">
        <x:f>IF(NOT(A52&lt;=MIN(Setup!$B$7,Setup!$B$8)),"",COUNTIFS(Appointments!$C$6:$C$605,"&gt;="&amp;A52,Appointments!$C$6:$C$605,"&lt;="&amp;A52,Appointments!$D$6:$D$605,"Rescheduled",Appointments!$E$6:$E$605,"&gt;0",Appointments!$E$6:$E$605,"&lt;="&amp;Setup!$B$7))</x:f>
      </x:c>
      <x:c r="U52" s="2" t="str">
        <x:f>IF(NOT(A52&lt;=MIN(Setup!$B$7,Setup!$B$8)),"Future",IF(COUNT(B52:D52)=3,"Reported","Missing ad input"))</x:f>
        <x:v>Future</x:v>
      </x:c>
      <x:c r="V52" s="2"/>
      <x:c r="W52" t="n">
        <x:f>IF(ISNUMBER(B52),1,0)</x:f>
        <x:v>0</x:v>
      </x:c>
    </x:row>
    <x:row r="53" ht="23" customHeight="1">
      <x:c r="A53" s="7" t="n">
        <x:f>Setup!$B$6+47</x:f>
        <x:v>46343</x:v>
      </x:c>
      <x:c r="B53" s="14"/>
      <x:c r="C53" s="5"/>
      <x:c r="D53" s="5"/>
      <x:c r="E53" s="2" t="str">
        <x:f>IF(OR(NOT(A53&lt;=MIN(Setup!$B$7,Setup!$B$8)),COUNTA(Leads!$A$6:$A$505)=0),"",COUNTIFS(Leads!$B$6:$B$505,"&gt;="&amp;A53,Leads!$B$6:$B$505,"&lt;="&amp;A53,Leads!$B$6:$B$505,"&gt;="&amp;Setup!$B$6,Leads!$B$6:$B$505,"&lt;="&amp;Setup!$B$8))</x:f>
      </x:c>
      <x:c r="F53" s="2" t="str">
        <x:f>IF(OR(NOT(A53&lt;=MIN(Setup!$B$7,Setup!$B$8)),COUNTA(Leads!$A$6:$A$505)=0),"",COUNTIFS(Leads!$E$6:$E$505,"&gt;="&amp;A53,Leads!$E$6:$E$505,"&lt;="&amp;A53,Leads!$B$6:$B$505,"&gt;="&amp;Setup!$B$6,Leads!$B$6:$B$505,"&lt;="&amp;Setup!$B$8))</x:f>
      </x:c>
      <x:c r="G53" s="2" t="str">
        <x:f>IF(OR(NOT(A53&lt;=MIN(Setup!$B$7,Setup!$B$8)),COUNTA(Leads!$A$6:$A$505)=0),"",COUNTIFS(Leads!$F$6:$F$505,"&gt;="&amp;A53,Leads!$F$6:$F$505,"&lt;="&amp;A53,Leads!$B$6:$B$505,"&gt;="&amp;Setup!$B$6,Leads!$B$6:$B$505,"&lt;="&amp;Setup!$B$8))</x:f>
      </x:c>
      <x:c r="H53" s="2" t="str">
        <x:f>IF(OR(NOT(A53&lt;=MIN(Setup!$B$7,Setup!$B$8)),COUNTA(Leads!$A$6:$A$505)=0),"",COUNTIFS(Leads!$G$6:$G$505,"&gt;="&amp;A53,Leads!$G$6:$G$505,"&lt;="&amp;A53,Leads!$B$6:$B$505,"&gt;="&amp;Setup!$B$6,Leads!$B$6:$B$505,"&lt;="&amp;Setup!$B$8))</x:f>
      </x:c>
      <x:c r="I53" s="2" t="str">
        <x:f>IF(OR(NOT(A53&lt;=MIN(Setup!$B$7,Setup!$B$8)),COUNTA(Leads!$A$6:$A$505)=0),"",COUNTIFS(Leads!$H$6:$H$505,"&gt;="&amp;A53,Leads!$H$6:$H$505,"&lt;="&amp;A53,Leads!$B$6:$B$505,"&gt;="&amp;Setup!$B$6,Leads!$B$6:$B$505,"&lt;="&amp;Setup!$B$8))</x:f>
      </x:c>
      <x:c r="J53" s="19" t="str">
        <x:f>IF(NOT(A53&lt;=MIN(Setup!$B$7,Setup!$B$8)),"",IF(COUNTIFS(Leads!$I$6:$I$505,A53,Leads!$B$6:$B$505,"&gt;="&amp;Setup!$B$6,Leads!$B$6:$B$505,"&lt;="&amp;Setup!$B$8)=0,"",IF(SUMIFS(Leads!$N$6:$N$505,Leads!$I$6:$I$505,A53)&gt;0,"n.a.",SUMIFS(Leads!$J$6:$J$505,Leads!$I$6:$I$505,A53))))</x:f>
      </x:c>
      <x:c r="K53" s="19" t="str">
        <x:f>IF(OR(COUNT(B53:C53)&lt;2,C53=0),"n.a.",B53/C53*1000)</x:f>
        <x:v>n.a.</x:v>
      </x:c>
      <x:c r="L53" s="20" t="str">
        <x:f>IF(OR(NOT(ISNUMBER(D53)),NOT(ISNUMBER(C53)),C53=0),"n.a.",D53/C53)</x:f>
        <x:v>n.a.</x:v>
      </x:c>
      <x:c r="M53" s="19" t="str">
        <x:f>IF(OR(NOT(ISNUMBER(B53)),NOT(ISNUMBER(D53)),D53=0),"n.a.",B53/D53)</x:f>
        <x:v>n.a.</x:v>
      </x:c>
      <x:c r="N53" s="19" t="str">
        <x:f>IF(OR(NOT(ISNUMBER(B53)),NOT(ISNUMBER(E53)),E53=0),"n.a.",B53/E53)</x:f>
        <x:v>n.a.</x:v>
      </x:c>
      <x:c r="O53" s="2" t="str">
        <x:f>IF(OR(NOT(A53&lt;=MIN(Setup!$B$7,Setup!$B$8)),COUNTA(Appointments!$A$6:$A$605)=0),"",COUNTIFS(Appointments!$C$6:$C$605,"&gt;="&amp;A53,Appointments!$C$6:$C$605,"&lt;="&amp;A53,Appointments!$D$6:$D$605,"Held",Appointments!$E$6:$E$605,"&gt;0",Appointments!$E$6:$E$605,"&lt;="&amp;Setup!$B$7))</x:f>
      </x:c>
      <x:c r="P53" s="2" t="str">
        <x:f>IF(OR(NOT(A53&lt;=MIN(Setup!$B$7,Setup!$B$8)),COUNTA(Appointments!$A$6:$A$605)=0),"",COUNTIFS(Appointments!$C$6:$C$605,"&gt;="&amp;A53,Appointments!$C$6:$C$605,"&lt;="&amp;A53,Appointments!$D$6:$D$605,"No-show",Appointments!$E$6:$E$605,"&gt;0",Appointments!$E$6:$E$605,"&lt;="&amp;Setup!$B$7))</x:f>
      </x:c>
      <x:c r="Q53" s="20" t="str">
        <x:f>IF(OR(COUNT(O53:P53)&lt;2,SUM(O53:P53)=0),"n.a.",O53/SUM(O53:P53))</x:f>
        <x:v>n.a.</x:v>
      </x:c>
      <x:c r="R53" s="2" t="str">
        <x:f>IF(NOT(A53&lt;=MIN(Setup!$B$7,Setup!$B$8)),"",COUNTIFS(Appointments!$C$6:$C$605,A53,Appointments!$D$6:$D$605,"Pending"))</x:f>
      </x:c>
      <x:c r="S53" s="2" t="str">
        <x:f>IF(NOT(A53&lt;=MIN(Setup!$B$7,Setup!$B$8)),"",COUNTIFS(Appointments!$C$6:$C$605,"&gt;="&amp;A53,Appointments!$C$6:$C$605,"&lt;="&amp;A53,Appointments!$D$6:$D$605,"Cancelled",Appointments!$E$6:$E$605,"&gt;0",Appointments!$E$6:$E$605,"&lt;="&amp;Setup!$B$7))</x:f>
      </x:c>
      <x:c r="T53" s="2" t="str">
        <x:f>IF(NOT(A53&lt;=MIN(Setup!$B$7,Setup!$B$8)),"",COUNTIFS(Appointments!$C$6:$C$605,"&gt;="&amp;A53,Appointments!$C$6:$C$605,"&lt;="&amp;A53,Appointments!$D$6:$D$605,"Rescheduled",Appointments!$E$6:$E$605,"&gt;0",Appointments!$E$6:$E$605,"&lt;="&amp;Setup!$B$7))</x:f>
      </x:c>
      <x:c r="U53" s="2" t="str">
        <x:f>IF(NOT(A53&lt;=MIN(Setup!$B$7,Setup!$B$8)),"Future",IF(COUNT(B53:D53)=3,"Reported","Missing ad input"))</x:f>
        <x:v>Future</x:v>
      </x:c>
      <x:c r="V53" s="2"/>
      <x:c r="W53" t="n">
        <x:f>IF(ISNUMBER(B53),1,0)</x:f>
        <x:v>0</x:v>
      </x:c>
    </x:row>
    <x:row r="54" ht="23" customHeight="1">
      <x:c r="A54" s="7" t="n">
        <x:f>Setup!$B$6+48</x:f>
        <x:v>46344</x:v>
      </x:c>
      <x:c r="B54" s="14"/>
      <x:c r="C54" s="5"/>
      <x:c r="D54" s="5"/>
      <x:c r="E54" s="2" t="str">
        <x:f>IF(OR(NOT(A54&lt;=MIN(Setup!$B$7,Setup!$B$8)),COUNTA(Leads!$A$6:$A$505)=0),"",COUNTIFS(Leads!$B$6:$B$505,"&gt;="&amp;A54,Leads!$B$6:$B$505,"&lt;="&amp;A54,Leads!$B$6:$B$505,"&gt;="&amp;Setup!$B$6,Leads!$B$6:$B$505,"&lt;="&amp;Setup!$B$8))</x:f>
      </x:c>
      <x:c r="F54" s="2" t="str">
        <x:f>IF(OR(NOT(A54&lt;=MIN(Setup!$B$7,Setup!$B$8)),COUNTA(Leads!$A$6:$A$505)=0),"",COUNTIFS(Leads!$E$6:$E$505,"&gt;="&amp;A54,Leads!$E$6:$E$505,"&lt;="&amp;A54,Leads!$B$6:$B$505,"&gt;="&amp;Setup!$B$6,Leads!$B$6:$B$505,"&lt;="&amp;Setup!$B$8))</x:f>
      </x:c>
      <x:c r="G54" s="2" t="str">
        <x:f>IF(OR(NOT(A54&lt;=MIN(Setup!$B$7,Setup!$B$8)),COUNTA(Leads!$A$6:$A$505)=0),"",COUNTIFS(Leads!$F$6:$F$505,"&gt;="&amp;A54,Leads!$F$6:$F$505,"&lt;="&amp;A54,Leads!$B$6:$B$505,"&gt;="&amp;Setup!$B$6,Leads!$B$6:$B$505,"&lt;="&amp;Setup!$B$8))</x:f>
      </x:c>
      <x:c r="H54" s="2" t="str">
        <x:f>IF(OR(NOT(A54&lt;=MIN(Setup!$B$7,Setup!$B$8)),COUNTA(Leads!$A$6:$A$505)=0),"",COUNTIFS(Leads!$G$6:$G$505,"&gt;="&amp;A54,Leads!$G$6:$G$505,"&lt;="&amp;A54,Leads!$B$6:$B$505,"&gt;="&amp;Setup!$B$6,Leads!$B$6:$B$505,"&lt;="&amp;Setup!$B$8))</x:f>
      </x:c>
      <x:c r="I54" s="2" t="str">
        <x:f>IF(OR(NOT(A54&lt;=MIN(Setup!$B$7,Setup!$B$8)),COUNTA(Leads!$A$6:$A$505)=0),"",COUNTIFS(Leads!$H$6:$H$505,"&gt;="&amp;A54,Leads!$H$6:$H$505,"&lt;="&amp;A54,Leads!$B$6:$B$505,"&gt;="&amp;Setup!$B$6,Leads!$B$6:$B$505,"&lt;="&amp;Setup!$B$8))</x:f>
      </x:c>
      <x:c r="J54" s="19" t="str">
        <x:f>IF(NOT(A54&lt;=MIN(Setup!$B$7,Setup!$B$8)),"",IF(COUNTIFS(Leads!$I$6:$I$505,A54,Leads!$B$6:$B$505,"&gt;="&amp;Setup!$B$6,Leads!$B$6:$B$505,"&lt;="&amp;Setup!$B$8)=0,"",IF(SUMIFS(Leads!$N$6:$N$505,Leads!$I$6:$I$505,A54)&gt;0,"n.a.",SUMIFS(Leads!$J$6:$J$505,Leads!$I$6:$I$505,A54))))</x:f>
      </x:c>
      <x:c r="K54" s="19" t="str">
        <x:f>IF(OR(COUNT(B54:C54)&lt;2,C54=0),"n.a.",B54/C54*1000)</x:f>
        <x:v>n.a.</x:v>
      </x:c>
      <x:c r="L54" s="20" t="str">
        <x:f>IF(OR(NOT(ISNUMBER(D54)),NOT(ISNUMBER(C54)),C54=0),"n.a.",D54/C54)</x:f>
        <x:v>n.a.</x:v>
      </x:c>
      <x:c r="M54" s="19" t="str">
        <x:f>IF(OR(NOT(ISNUMBER(B54)),NOT(ISNUMBER(D54)),D54=0),"n.a.",B54/D54)</x:f>
        <x:v>n.a.</x:v>
      </x:c>
      <x:c r="N54" s="19" t="str">
        <x:f>IF(OR(NOT(ISNUMBER(B54)),NOT(ISNUMBER(E54)),E54=0),"n.a.",B54/E54)</x:f>
        <x:v>n.a.</x:v>
      </x:c>
      <x:c r="O54" s="2" t="str">
        <x:f>IF(OR(NOT(A54&lt;=MIN(Setup!$B$7,Setup!$B$8)),COUNTA(Appointments!$A$6:$A$605)=0),"",COUNTIFS(Appointments!$C$6:$C$605,"&gt;="&amp;A54,Appointments!$C$6:$C$605,"&lt;="&amp;A54,Appointments!$D$6:$D$605,"Held",Appointments!$E$6:$E$605,"&gt;0",Appointments!$E$6:$E$605,"&lt;="&amp;Setup!$B$7))</x:f>
      </x:c>
      <x:c r="P54" s="2" t="str">
        <x:f>IF(OR(NOT(A54&lt;=MIN(Setup!$B$7,Setup!$B$8)),COUNTA(Appointments!$A$6:$A$605)=0),"",COUNTIFS(Appointments!$C$6:$C$605,"&gt;="&amp;A54,Appointments!$C$6:$C$605,"&lt;="&amp;A54,Appointments!$D$6:$D$605,"No-show",Appointments!$E$6:$E$605,"&gt;0",Appointments!$E$6:$E$605,"&lt;="&amp;Setup!$B$7))</x:f>
      </x:c>
      <x:c r="Q54" s="20" t="str">
        <x:f>IF(OR(COUNT(O54:P54)&lt;2,SUM(O54:P54)=0),"n.a.",O54/SUM(O54:P54))</x:f>
        <x:v>n.a.</x:v>
      </x:c>
      <x:c r="R54" s="2" t="str">
        <x:f>IF(NOT(A54&lt;=MIN(Setup!$B$7,Setup!$B$8)),"",COUNTIFS(Appointments!$C$6:$C$605,A54,Appointments!$D$6:$D$605,"Pending"))</x:f>
      </x:c>
      <x:c r="S54" s="2" t="str">
        <x:f>IF(NOT(A54&lt;=MIN(Setup!$B$7,Setup!$B$8)),"",COUNTIFS(Appointments!$C$6:$C$605,"&gt;="&amp;A54,Appointments!$C$6:$C$605,"&lt;="&amp;A54,Appointments!$D$6:$D$605,"Cancelled",Appointments!$E$6:$E$605,"&gt;0",Appointments!$E$6:$E$605,"&lt;="&amp;Setup!$B$7))</x:f>
      </x:c>
      <x:c r="T54" s="2" t="str">
        <x:f>IF(NOT(A54&lt;=MIN(Setup!$B$7,Setup!$B$8)),"",COUNTIFS(Appointments!$C$6:$C$605,"&gt;="&amp;A54,Appointments!$C$6:$C$605,"&lt;="&amp;A54,Appointments!$D$6:$D$605,"Rescheduled",Appointments!$E$6:$E$605,"&gt;0",Appointments!$E$6:$E$605,"&lt;="&amp;Setup!$B$7))</x:f>
      </x:c>
      <x:c r="U54" s="2" t="str">
        <x:f>IF(NOT(A54&lt;=MIN(Setup!$B$7,Setup!$B$8)),"Future",IF(COUNT(B54:D54)=3,"Reported","Missing ad input"))</x:f>
        <x:v>Future</x:v>
      </x:c>
      <x:c r="V54" s="2"/>
      <x:c r="W54" t="n">
        <x:f>IF(ISNUMBER(B54),1,0)</x:f>
        <x:v>0</x:v>
      </x:c>
    </x:row>
    <x:row r="55" ht="23" customHeight="1">
      <x:c r="A55" s="7" t="n">
        <x:f>Setup!$B$6+49</x:f>
        <x:v>46345</x:v>
      </x:c>
      <x:c r="B55" s="14"/>
      <x:c r="C55" s="5"/>
      <x:c r="D55" s="5"/>
      <x:c r="E55" s="2" t="str">
        <x:f>IF(OR(NOT(A55&lt;=MIN(Setup!$B$7,Setup!$B$8)),COUNTA(Leads!$A$6:$A$505)=0),"",COUNTIFS(Leads!$B$6:$B$505,"&gt;="&amp;A55,Leads!$B$6:$B$505,"&lt;="&amp;A55,Leads!$B$6:$B$505,"&gt;="&amp;Setup!$B$6,Leads!$B$6:$B$505,"&lt;="&amp;Setup!$B$8))</x:f>
      </x:c>
      <x:c r="F55" s="2" t="str">
        <x:f>IF(OR(NOT(A55&lt;=MIN(Setup!$B$7,Setup!$B$8)),COUNTA(Leads!$A$6:$A$505)=0),"",COUNTIFS(Leads!$E$6:$E$505,"&gt;="&amp;A55,Leads!$E$6:$E$505,"&lt;="&amp;A55,Leads!$B$6:$B$505,"&gt;="&amp;Setup!$B$6,Leads!$B$6:$B$505,"&lt;="&amp;Setup!$B$8))</x:f>
      </x:c>
      <x:c r="G55" s="2" t="str">
        <x:f>IF(OR(NOT(A55&lt;=MIN(Setup!$B$7,Setup!$B$8)),COUNTA(Leads!$A$6:$A$505)=0),"",COUNTIFS(Leads!$F$6:$F$505,"&gt;="&amp;A55,Leads!$F$6:$F$505,"&lt;="&amp;A55,Leads!$B$6:$B$505,"&gt;="&amp;Setup!$B$6,Leads!$B$6:$B$505,"&lt;="&amp;Setup!$B$8))</x:f>
      </x:c>
      <x:c r="H55" s="2" t="str">
        <x:f>IF(OR(NOT(A55&lt;=MIN(Setup!$B$7,Setup!$B$8)),COUNTA(Leads!$A$6:$A$505)=0),"",COUNTIFS(Leads!$G$6:$G$505,"&gt;="&amp;A55,Leads!$G$6:$G$505,"&lt;="&amp;A55,Leads!$B$6:$B$505,"&gt;="&amp;Setup!$B$6,Leads!$B$6:$B$505,"&lt;="&amp;Setup!$B$8))</x:f>
      </x:c>
      <x:c r="I55" s="2" t="str">
        <x:f>IF(OR(NOT(A55&lt;=MIN(Setup!$B$7,Setup!$B$8)),COUNTA(Leads!$A$6:$A$505)=0),"",COUNTIFS(Leads!$H$6:$H$505,"&gt;="&amp;A55,Leads!$H$6:$H$505,"&lt;="&amp;A55,Leads!$B$6:$B$505,"&gt;="&amp;Setup!$B$6,Leads!$B$6:$B$505,"&lt;="&amp;Setup!$B$8))</x:f>
      </x:c>
      <x:c r="J55" s="19" t="str">
        <x:f>IF(NOT(A55&lt;=MIN(Setup!$B$7,Setup!$B$8)),"",IF(COUNTIFS(Leads!$I$6:$I$505,A55,Leads!$B$6:$B$505,"&gt;="&amp;Setup!$B$6,Leads!$B$6:$B$505,"&lt;="&amp;Setup!$B$8)=0,"",IF(SUMIFS(Leads!$N$6:$N$505,Leads!$I$6:$I$505,A55)&gt;0,"n.a.",SUMIFS(Leads!$J$6:$J$505,Leads!$I$6:$I$505,A55))))</x:f>
      </x:c>
      <x:c r="K55" s="19" t="str">
        <x:f>IF(OR(COUNT(B55:C55)&lt;2,C55=0),"n.a.",B55/C55*1000)</x:f>
        <x:v>n.a.</x:v>
      </x:c>
      <x:c r="L55" s="20" t="str">
        <x:f>IF(OR(NOT(ISNUMBER(D55)),NOT(ISNUMBER(C55)),C55=0),"n.a.",D55/C55)</x:f>
        <x:v>n.a.</x:v>
      </x:c>
      <x:c r="M55" s="19" t="str">
        <x:f>IF(OR(NOT(ISNUMBER(B55)),NOT(ISNUMBER(D55)),D55=0),"n.a.",B55/D55)</x:f>
        <x:v>n.a.</x:v>
      </x:c>
      <x:c r="N55" s="19" t="str">
        <x:f>IF(OR(NOT(ISNUMBER(B55)),NOT(ISNUMBER(E55)),E55=0),"n.a.",B55/E55)</x:f>
        <x:v>n.a.</x:v>
      </x:c>
      <x:c r="O55" s="2" t="str">
        <x:f>IF(OR(NOT(A55&lt;=MIN(Setup!$B$7,Setup!$B$8)),COUNTA(Appointments!$A$6:$A$605)=0),"",COUNTIFS(Appointments!$C$6:$C$605,"&gt;="&amp;A55,Appointments!$C$6:$C$605,"&lt;="&amp;A55,Appointments!$D$6:$D$605,"Held",Appointments!$E$6:$E$605,"&gt;0",Appointments!$E$6:$E$605,"&lt;="&amp;Setup!$B$7))</x:f>
      </x:c>
      <x:c r="P55" s="2" t="str">
        <x:f>IF(OR(NOT(A55&lt;=MIN(Setup!$B$7,Setup!$B$8)),COUNTA(Appointments!$A$6:$A$605)=0),"",COUNTIFS(Appointments!$C$6:$C$605,"&gt;="&amp;A55,Appointments!$C$6:$C$605,"&lt;="&amp;A55,Appointments!$D$6:$D$605,"No-show",Appointments!$E$6:$E$605,"&gt;0",Appointments!$E$6:$E$605,"&lt;="&amp;Setup!$B$7))</x:f>
      </x:c>
      <x:c r="Q55" s="20" t="str">
        <x:f>IF(OR(COUNT(O55:P55)&lt;2,SUM(O55:P55)=0),"n.a.",O55/SUM(O55:P55))</x:f>
        <x:v>n.a.</x:v>
      </x:c>
      <x:c r="R55" s="2" t="str">
        <x:f>IF(NOT(A55&lt;=MIN(Setup!$B$7,Setup!$B$8)),"",COUNTIFS(Appointments!$C$6:$C$605,A55,Appointments!$D$6:$D$605,"Pending"))</x:f>
      </x:c>
      <x:c r="S55" s="2" t="str">
        <x:f>IF(NOT(A55&lt;=MIN(Setup!$B$7,Setup!$B$8)),"",COUNTIFS(Appointments!$C$6:$C$605,"&gt;="&amp;A55,Appointments!$C$6:$C$605,"&lt;="&amp;A55,Appointments!$D$6:$D$605,"Cancelled",Appointments!$E$6:$E$605,"&gt;0",Appointments!$E$6:$E$605,"&lt;="&amp;Setup!$B$7))</x:f>
      </x:c>
      <x:c r="T55" s="2" t="str">
        <x:f>IF(NOT(A55&lt;=MIN(Setup!$B$7,Setup!$B$8)),"",COUNTIFS(Appointments!$C$6:$C$605,"&gt;="&amp;A55,Appointments!$C$6:$C$605,"&lt;="&amp;A55,Appointments!$D$6:$D$605,"Rescheduled",Appointments!$E$6:$E$605,"&gt;0",Appointments!$E$6:$E$605,"&lt;="&amp;Setup!$B$7))</x:f>
      </x:c>
      <x:c r="U55" s="2" t="str">
        <x:f>IF(NOT(A55&lt;=MIN(Setup!$B$7,Setup!$B$8)),"Future",IF(COUNT(B55:D55)=3,"Reported","Missing ad input"))</x:f>
        <x:v>Future</x:v>
      </x:c>
      <x:c r="V55" s="2"/>
      <x:c r="W55" t="n">
        <x:f>IF(ISNUMBER(B55),1,0)</x:f>
        <x:v>0</x:v>
      </x:c>
    </x:row>
    <x:row r="56" ht="23" customHeight="1">
      <x:c r="A56" s="7" t="n">
        <x:f>Setup!$B$6+50</x:f>
        <x:v>46346</x:v>
      </x:c>
      <x:c r="B56" s="14"/>
      <x:c r="C56" s="5"/>
      <x:c r="D56" s="5"/>
      <x:c r="E56" s="2" t="str">
        <x:f>IF(OR(NOT(A56&lt;=MIN(Setup!$B$7,Setup!$B$8)),COUNTA(Leads!$A$6:$A$505)=0),"",COUNTIFS(Leads!$B$6:$B$505,"&gt;="&amp;A56,Leads!$B$6:$B$505,"&lt;="&amp;A56,Leads!$B$6:$B$505,"&gt;="&amp;Setup!$B$6,Leads!$B$6:$B$505,"&lt;="&amp;Setup!$B$8))</x:f>
      </x:c>
      <x:c r="F56" s="2" t="str">
        <x:f>IF(OR(NOT(A56&lt;=MIN(Setup!$B$7,Setup!$B$8)),COUNTA(Leads!$A$6:$A$505)=0),"",COUNTIFS(Leads!$E$6:$E$505,"&gt;="&amp;A56,Leads!$E$6:$E$505,"&lt;="&amp;A56,Leads!$B$6:$B$505,"&gt;="&amp;Setup!$B$6,Leads!$B$6:$B$505,"&lt;="&amp;Setup!$B$8))</x:f>
      </x:c>
      <x:c r="G56" s="2" t="str">
        <x:f>IF(OR(NOT(A56&lt;=MIN(Setup!$B$7,Setup!$B$8)),COUNTA(Leads!$A$6:$A$505)=0),"",COUNTIFS(Leads!$F$6:$F$505,"&gt;="&amp;A56,Leads!$F$6:$F$505,"&lt;="&amp;A56,Leads!$B$6:$B$505,"&gt;="&amp;Setup!$B$6,Leads!$B$6:$B$505,"&lt;="&amp;Setup!$B$8))</x:f>
      </x:c>
      <x:c r="H56" s="2" t="str">
        <x:f>IF(OR(NOT(A56&lt;=MIN(Setup!$B$7,Setup!$B$8)),COUNTA(Leads!$A$6:$A$505)=0),"",COUNTIFS(Leads!$G$6:$G$505,"&gt;="&amp;A56,Leads!$G$6:$G$505,"&lt;="&amp;A56,Leads!$B$6:$B$505,"&gt;="&amp;Setup!$B$6,Leads!$B$6:$B$505,"&lt;="&amp;Setup!$B$8))</x:f>
      </x:c>
      <x:c r="I56" s="2" t="str">
        <x:f>IF(OR(NOT(A56&lt;=MIN(Setup!$B$7,Setup!$B$8)),COUNTA(Leads!$A$6:$A$505)=0),"",COUNTIFS(Leads!$H$6:$H$505,"&gt;="&amp;A56,Leads!$H$6:$H$505,"&lt;="&amp;A56,Leads!$B$6:$B$505,"&gt;="&amp;Setup!$B$6,Leads!$B$6:$B$505,"&lt;="&amp;Setup!$B$8))</x:f>
      </x:c>
      <x:c r="J56" s="19" t="str">
        <x:f>IF(NOT(A56&lt;=MIN(Setup!$B$7,Setup!$B$8)),"",IF(COUNTIFS(Leads!$I$6:$I$505,A56,Leads!$B$6:$B$505,"&gt;="&amp;Setup!$B$6,Leads!$B$6:$B$505,"&lt;="&amp;Setup!$B$8)=0,"",IF(SUMIFS(Leads!$N$6:$N$505,Leads!$I$6:$I$505,A56)&gt;0,"n.a.",SUMIFS(Leads!$J$6:$J$505,Leads!$I$6:$I$505,A56))))</x:f>
      </x:c>
      <x:c r="K56" s="19" t="str">
        <x:f>IF(OR(COUNT(B56:C56)&lt;2,C56=0),"n.a.",B56/C56*1000)</x:f>
        <x:v>n.a.</x:v>
      </x:c>
      <x:c r="L56" s="20" t="str">
        <x:f>IF(OR(NOT(ISNUMBER(D56)),NOT(ISNUMBER(C56)),C56=0),"n.a.",D56/C56)</x:f>
        <x:v>n.a.</x:v>
      </x:c>
      <x:c r="M56" s="19" t="str">
        <x:f>IF(OR(NOT(ISNUMBER(B56)),NOT(ISNUMBER(D56)),D56=0),"n.a.",B56/D56)</x:f>
        <x:v>n.a.</x:v>
      </x:c>
      <x:c r="N56" s="19" t="str">
        <x:f>IF(OR(NOT(ISNUMBER(B56)),NOT(ISNUMBER(E56)),E56=0),"n.a.",B56/E56)</x:f>
        <x:v>n.a.</x:v>
      </x:c>
      <x:c r="O56" s="2" t="str">
        <x:f>IF(OR(NOT(A56&lt;=MIN(Setup!$B$7,Setup!$B$8)),COUNTA(Appointments!$A$6:$A$605)=0),"",COUNTIFS(Appointments!$C$6:$C$605,"&gt;="&amp;A56,Appointments!$C$6:$C$605,"&lt;="&amp;A56,Appointments!$D$6:$D$605,"Held",Appointments!$E$6:$E$605,"&gt;0",Appointments!$E$6:$E$605,"&lt;="&amp;Setup!$B$7))</x:f>
      </x:c>
      <x:c r="P56" s="2" t="str">
        <x:f>IF(OR(NOT(A56&lt;=MIN(Setup!$B$7,Setup!$B$8)),COUNTA(Appointments!$A$6:$A$605)=0),"",COUNTIFS(Appointments!$C$6:$C$605,"&gt;="&amp;A56,Appointments!$C$6:$C$605,"&lt;="&amp;A56,Appointments!$D$6:$D$605,"No-show",Appointments!$E$6:$E$605,"&gt;0",Appointments!$E$6:$E$605,"&lt;="&amp;Setup!$B$7))</x:f>
      </x:c>
      <x:c r="Q56" s="20" t="str">
        <x:f>IF(OR(COUNT(O56:P56)&lt;2,SUM(O56:P56)=0),"n.a.",O56/SUM(O56:P56))</x:f>
        <x:v>n.a.</x:v>
      </x:c>
      <x:c r="R56" s="2" t="str">
        <x:f>IF(NOT(A56&lt;=MIN(Setup!$B$7,Setup!$B$8)),"",COUNTIFS(Appointments!$C$6:$C$605,A56,Appointments!$D$6:$D$605,"Pending"))</x:f>
      </x:c>
      <x:c r="S56" s="2" t="str">
        <x:f>IF(NOT(A56&lt;=MIN(Setup!$B$7,Setup!$B$8)),"",COUNTIFS(Appointments!$C$6:$C$605,"&gt;="&amp;A56,Appointments!$C$6:$C$605,"&lt;="&amp;A56,Appointments!$D$6:$D$605,"Cancelled",Appointments!$E$6:$E$605,"&gt;0",Appointments!$E$6:$E$605,"&lt;="&amp;Setup!$B$7))</x:f>
      </x:c>
      <x:c r="T56" s="2" t="str">
        <x:f>IF(NOT(A56&lt;=MIN(Setup!$B$7,Setup!$B$8)),"",COUNTIFS(Appointments!$C$6:$C$605,"&gt;="&amp;A56,Appointments!$C$6:$C$605,"&lt;="&amp;A56,Appointments!$D$6:$D$605,"Rescheduled",Appointments!$E$6:$E$605,"&gt;0",Appointments!$E$6:$E$605,"&lt;="&amp;Setup!$B$7))</x:f>
      </x:c>
      <x:c r="U56" s="2" t="str">
        <x:f>IF(NOT(A56&lt;=MIN(Setup!$B$7,Setup!$B$8)),"Future",IF(COUNT(B56:D56)=3,"Reported","Missing ad input"))</x:f>
        <x:v>Future</x:v>
      </x:c>
      <x:c r="V56" s="2"/>
      <x:c r="W56" t="n">
        <x:f>IF(ISNUMBER(B56),1,0)</x:f>
        <x:v>0</x:v>
      </x:c>
    </x:row>
    <x:row r="57" ht="23" customHeight="1">
      <x:c r="A57" s="7" t="n">
        <x:f>Setup!$B$6+51</x:f>
        <x:v>46347</x:v>
      </x:c>
      <x:c r="B57" s="14"/>
      <x:c r="C57" s="5"/>
      <x:c r="D57" s="5"/>
      <x:c r="E57" s="2" t="str">
        <x:f>IF(OR(NOT(A57&lt;=MIN(Setup!$B$7,Setup!$B$8)),COUNTA(Leads!$A$6:$A$505)=0),"",COUNTIFS(Leads!$B$6:$B$505,"&gt;="&amp;A57,Leads!$B$6:$B$505,"&lt;="&amp;A57,Leads!$B$6:$B$505,"&gt;="&amp;Setup!$B$6,Leads!$B$6:$B$505,"&lt;="&amp;Setup!$B$8))</x:f>
      </x:c>
      <x:c r="F57" s="2" t="str">
        <x:f>IF(OR(NOT(A57&lt;=MIN(Setup!$B$7,Setup!$B$8)),COUNTA(Leads!$A$6:$A$505)=0),"",COUNTIFS(Leads!$E$6:$E$505,"&gt;="&amp;A57,Leads!$E$6:$E$505,"&lt;="&amp;A57,Leads!$B$6:$B$505,"&gt;="&amp;Setup!$B$6,Leads!$B$6:$B$505,"&lt;="&amp;Setup!$B$8))</x:f>
      </x:c>
      <x:c r="G57" s="2" t="str">
        <x:f>IF(OR(NOT(A57&lt;=MIN(Setup!$B$7,Setup!$B$8)),COUNTA(Leads!$A$6:$A$505)=0),"",COUNTIFS(Leads!$F$6:$F$505,"&gt;="&amp;A57,Leads!$F$6:$F$505,"&lt;="&amp;A57,Leads!$B$6:$B$505,"&gt;="&amp;Setup!$B$6,Leads!$B$6:$B$505,"&lt;="&amp;Setup!$B$8))</x:f>
      </x:c>
      <x:c r="H57" s="2" t="str">
        <x:f>IF(OR(NOT(A57&lt;=MIN(Setup!$B$7,Setup!$B$8)),COUNTA(Leads!$A$6:$A$505)=0),"",COUNTIFS(Leads!$G$6:$G$505,"&gt;="&amp;A57,Leads!$G$6:$G$505,"&lt;="&amp;A57,Leads!$B$6:$B$505,"&gt;="&amp;Setup!$B$6,Leads!$B$6:$B$505,"&lt;="&amp;Setup!$B$8))</x:f>
      </x:c>
      <x:c r="I57" s="2" t="str">
        <x:f>IF(OR(NOT(A57&lt;=MIN(Setup!$B$7,Setup!$B$8)),COUNTA(Leads!$A$6:$A$505)=0),"",COUNTIFS(Leads!$H$6:$H$505,"&gt;="&amp;A57,Leads!$H$6:$H$505,"&lt;="&amp;A57,Leads!$B$6:$B$505,"&gt;="&amp;Setup!$B$6,Leads!$B$6:$B$505,"&lt;="&amp;Setup!$B$8))</x:f>
      </x:c>
      <x:c r="J57" s="19" t="str">
        <x:f>IF(NOT(A57&lt;=MIN(Setup!$B$7,Setup!$B$8)),"",IF(COUNTIFS(Leads!$I$6:$I$505,A57,Leads!$B$6:$B$505,"&gt;="&amp;Setup!$B$6,Leads!$B$6:$B$505,"&lt;="&amp;Setup!$B$8)=0,"",IF(SUMIFS(Leads!$N$6:$N$505,Leads!$I$6:$I$505,A57)&gt;0,"n.a.",SUMIFS(Leads!$J$6:$J$505,Leads!$I$6:$I$505,A57))))</x:f>
      </x:c>
      <x:c r="K57" s="19" t="str">
        <x:f>IF(OR(COUNT(B57:C57)&lt;2,C57=0),"n.a.",B57/C57*1000)</x:f>
        <x:v>n.a.</x:v>
      </x:c>
      <x:c r="L57" s="20" t="str">
        <x:f>IF(OR(NOT(ISNUMBER(D57)),NOT(ISNUMBER(C57)),C57=0),"n.a.",D57/C57)</x:f>
        <x:v>n.a.</x:v>
      </x:c>
      <x:c r="M57" s="19" t="str">
        <x:f>IF(OR(NOT(ISNUMBER(B57)),NOT(ISNUMBER(D57)),D57=0),"n.a.",B57/D57)</x:f>
        <x:v>n.a.</x:v>
      </x:c>
      <x:c r="N57" s="19" t="str">
        <x:f>IF(OR(NOT(ISNUMBER(B57)),NOT(ISNUMBER(E57)),E57=0),"n.a.",B57/E57)</x:f>
        <x:v>n.a.</x:v>
      </x:c>
      <x:c r="O57" s="2" t="str">
        <x:f>IF(OR(NOT(A57&lt;=MIN(Setup!$B$7,Setup!$B$8)),COUNTA(Appointments!$A$6:$A$605)=0),"",COUNTIFS(Appointments!$C$6:$C$605,"&gt;="&amp;A57,Appointments!$C$6:$C$605,"&lt;="&amp;A57,Appointments!$D$6:$D$605,"Held",Appointments!$E$6:$E$605,"&gt;0",Appointments!$E$6:$E$605,"&lt;="&amp;Setup!$B$7))</x:f>
      </x:c>
      <x:c r="P57" s="2" t="str">
        <x:f>IF(OR(NOT(A57&lt;=MIN(Setup!$B$7,Setup!$B$8)),COUNTA(Appointments!$A$6:$A$605)=0),"",COUNTIFS(Appointments!$C$6:$C$605,"&gt;="&amp;A57,Appointments!$C$6:$C$605,"&lt;="&amp;A57,Appointments!$D$6:$D$605,"No-show",Appointments!$E$6:$E$605,"&gt;0",Appointments!$E$6:$E$605,"&lt;="&amp;Setup!$B$7))</x:f>
      </x:c>
      <x:c r="Q57" s="20" t="str">
        <x:f>IF(OR(COUNT(O57:P57)&lt;2,SUM(O57:P57)=0),"n.a.",O57/SUM(O57:P57))</x:f>
        <x:v>n.a.</x:v>
      </x:c>
      <x:c r="R57" s="2" t="str">
        <x:f>IF(NOT(A57&lt;=MIN(Setup!$B$7,Setup!$B$8)),"",COUNTIFS(Appointments!$C$6:$C$605,A57,Appointments!$D$6:$D$605,"Pending"))</x:f>
      </x:c>
      <x:c r="S57" s="2" t="str">
        <x:f>IF(NOT(A57&lt;=MIN(Setup!$B$7,Setup!$B$8)),"",COUNTIFS(Appointments!$C$6:$C$605,"&gt;="&amp;A57,Appointments!$C$6:$C$605,"&lt;="&amp;A57,Appointments!$D$6:$D$605,"Cancelled",Appointments!$E$6:$E$605,"&gt;0",Appointments!$E$6:$E$605,"&lt;="&amp;Setup!$B$7))</x:f>
      </x:c>
      <x:c r="T57" s="2" t="str">
        <x:f>IF(NOT(A57&lt;=MIN(Setup!$B$7,Setup!$B$8)),"",COUNTIFS(Appointments!$C$6:$C$605,"&gt;="&amp;A57,Appointments!$C$6:$C$605,"&lt;="&amp;A57,Appointments!$D$6:$D$605,"Rescheduled",Appointments!$E$6:$E$605,"&gt;0",Appointments!$E$6:$E$605,"&lt;="&amp;Setup!$B$7))</x:f>
      </x:c>
      <x:c r="U57" s="2" t="str">
        <x:f>IF(NOT(A57&lt;=MIN(Setup!$B$7,Setup!$B$8)),"Future",IF(COUNT(B57:D57)=3,"Reported","Missing ad input"))</x:f>
        <x:v>Future</x:v>
      </x:c>
      <x:c r="V57" s="2"/>
      <x:c r="W57" t="n">
        <x:f>IF(ISNUMBER(B57),1,0)</x:f>
        <x:v>0</x:v>
      </x:c>
    </x:row>
    <x:row r="58" ht="23" customHeight="1">
      <x:c r="A58" s="7" t="n">
        <x:f>Setup!$B$6+52</x:f>
        <x:v>46348</x:v>
      </x:c>
      <x:c r="B58" s="14"/>
      <x:c r="C58" s="5"/>
      <x:c r="D58" s="5"/>
      <x:c r="E58" s="2" t="str">
        <x:f>IF(OR(NOT(A58&lt;=MIN(Setup!$B$7,Setup!$B$8)),COUNTA(Leads!$A$6:$A$505)=0),"",COUNTIFS(Leads!$B$6:$B$505,"&gt;="&amp;A58,Leads!$B$6:$B$505,"&lt;="&amp;A58,Leads!$B$6:$B$505,"&gt;="&amp;Setup!$B$6,Leads!$B$6:$B$505,"&lt;="&amp;Setup!$B$8))</x:f>
      </x:c>
      <x:c r="F58" s="2" t="str">
        <x:f>IF(OR(NOT(A58&lt;=MIN(Setup!$B$7,Setup!$B$8)),COUNTA(Leads!$A$6:$A$505)=0),"",COUNTIFS(Leads!$E$6:$E$505,"&gt;="&amp;A58,Leads!$E$6:$E$505,"&lt;="&amp;A58,Leads!$B$6:$B$505,"&gt;="&amp;Setup!$B$6,Leads!$B$6:$B$505,"&lt;="&amp;Setup!$B$8))</x:f>
      </x:c>
      <x:c r="G58" s="2" t="str">
        <x:f>IF(OR(NOT(A58&lt;=MIN(Setup!$B$7,Setup!$B$8)),COUNTA(Leads!$A$6:$A$505)=0),"",COUNTIFS(Leads!$F$6:$F$505,"&gt;="&amp;A58,Leads!$F$6:$F$505,"&lt;="&amp;A58,Leads!$B$6:$B$505,"&gt;="&amp;Setup!$B$6,Leads!$B$6:$B$505,"&lt;="&amp;Setup!$B$8))</x:f>
      </x:c>
      <x:c r="H58" s="2" t="str">
        <x:f>IF(OR(NOT(A58&lt;=MIN(Setup!$B$7,Setup!$B$8)),COUNTA(Leads!$A$6:$A$505)=0),"",COUNTIFS(Leads!$G$6:$G$505,"&gt;="&amp;A58,Leads!$G$6:$G$505,"&lt;="&amp;A58,Leads!$B$6:$B$505,"&gt;="&amp;Setup!$B$6,Leads!$B$6:$B$505,"&lt;="&amp;Setup!$B$8))</x:f>
      </x:c>
      <x:c r="I58" s="2" t="str">
        <x:f>IF(OR(NOT(A58&lt;=MIN(Setup!$B$7,Setup!$B$8)),COUNTA(Leads!$A$6:$A$505)=0),"",COUNTIFS(Leads!$H$6:$H$505,"&gt;="&amp;A58,Leads!$H$6:$H$505,"&lt;="&amp;A58,Leads!$B$6:$B$505,"&gt;="&amp;Setup!$B$6,Leads!$B$6:$B$505,"&lt;="&amp;Setup!$B$8))</x:f>
      </x:c>
      <x:c r="J58" s="19" t="str">
        <x:f>IF(NOT(A58&lt;=MIN(Setup!$B$7,Setup!$B$8)),"",IF(COUNTIFS(Leads!$I$6:$I$505,A58,Leads!$B$6:$B$505,"&gt;="&amp;Setup!$B$6,Leads!$B$6:$B$505,"&lt;="&amp;Setup!$B$8)=0,"",IF(SUMIFS(Leads!$N$6:$N$505,Leads!$I$6:$I$505,A58)&gt;0,"n.a.",SUMIFS(Leads!$J$6:$J$505,Leads!$I$6:$I$505,A58))))</x:f>
      </x:c>
      <x:c r="K58" s="19" t="str">
        <x:f>IF(OR(COUNT(B58:C58)&lt;2,C58=0),"n.a.",B58/C58*1000)</x:f>
        <x:v>n.a.</x:v>
      </x:c>
      <x:c r="L58" s="20" t="str">
        <x:f>IF(OR(NOT(ISNUMBER(D58)),NOT(ISNUMBER(C58)),C58=0),"n.a.",D58/C58)</x:f>
        <x:v>n.a.</x:v>
      </x:c>
      <x:c r="M58" s="19" t="str">
        <x:f>IF(OR(NOT(ISNUMBER(B58)),NOT(ISNUMBER(D58)),D58=0),"n.a.",B58/D58)</x:f>
        <x:v>n.a.</x:v>
      </x:c>
      <x:c r="N58" s="19" t="str">
        <x:f>IF(OR(NOT(ISNUMBER(B58)),NOT(ISNUMBER(E58)),E58=0),"n.a.",B58/E58)</x:f>
        <x:v>n.a.</x:v>
      </x:c>
      <x:c r="O58" s="2" t="str">
        <x:f>IF(OR(NOT(A58&lt;=MIN(Setup!$B$7,Setup!$B$8)),COUNTA(Appointments!$A$6:$A$605)=0),"",COUNTIFS(Appointments!$C$6:$C$605,"&gt;="&amp;A58,Appointments!$C$6:$C$605,"&lt;="&amp;A58,Appointments!$D$6:$D$605,"Held",Appointments!$E$6:$E$605,"&gt;0",Appointments!$E$6:$E$605,"&lt;="&amp;Setup!$B$7))</x:f>
      </x:c>
      <x:c r="P58" s="2" t="str">
        <x:f>IF(OR(NOT(A58&lt;=MIN(Setup!$B$7,Setup!$B$8)),COUNTA(Appointments!$A$6:$A$605)=0),"",COUNTIFS(Appointments!$C$6:$C$605,"&gt;="&amp;A58,Appointments!$C$6:$C$605,"&lt;="&amp;A58,Appointments!$D$6:$D$605,"No-show",Appointments!$E$6:$E$605,"&gt;0",Appointments!$E$6:$E$605,"&lt;="&amp;Setup!$B$7))</x:f>
      </x:c>
      <x:c r="Q58" s="20" t="str">
        <x:f>IF(OR(COUNT(O58:P58)&lt;2,SUM(O58:P58)=0),"n.a.",O58/SUM(O58:P58))</x:f>
        <x:v>n.a.</x:v>
      </x:c>
      <x:c r="R58" s="2" t="str">
        <x:f>IF(NOT(A58&lt;=MIN(Setup!$B$7,Setup!$B$8)),"",COUNTIFS(Appointments!$C$6:$C$605,A58,Appointments!$D$6:$D$605,"Pending"))</x:f>
      </x:c>
      <x:c r="S58" s="2" t="str">
        <x:f>IF(NOT(A58&lt;=MIN(Setup!$B$7,Setup!$B$8)),"",COUNTIFS(Appointments!$C$6:$C$605,"&gt;="&amp;A58,Appointments!$C$6:$C$605,"&lt;="&amp;A58,Appointments!$D$6:$D$605,"Cancelled",Appointments!$E$6:$E$605,"&gt;0",Appointments!$E$6:$E$605,"&lt;="&amp;Setup!$B$7))</x:f>
      </x:c>
      <x:c r="T58" s="2" t="str">
        <x:f>IF(NOT(A58&lt;=MIN(Setup!$B$7,Setup!$B$8)),"",COUNTIFS(Appointments!$C$6:$C$605,"&gt;="&amp;A58,Appointments!$C$6:$C$605,"&lt;="&amp;A58,Appointments!$D$6:$D$605,"Rescheduled",Appointments!$E$6:$E$605,"&gt;0",Appointments!$E$6:$E$605,"&lt;="&amp;Setup!$B$7))</x:f>
      </x:c>
      <x:c r="U58" s="2" t="str">
        <x:f>IF(NOT(A58&lt;=MIN(Setup!$B$7,Setup!$B$8)),"Future",IF(COUNT(B58:D58)=3,"Reported","Missing ad input"))</x:f>
        <x:v>Future</x:v>
      </x:c>
      <x:c r="V58" s="2"/>
      <x:c r="W58" t="n">
        <x:f>IF(ISNUMBER(B58),1,0)</x:f>
        <x:v>0</x:v>
      </x:c>
    </x:row>
    <x:row r="59" ht="23" customHeight="1">
      <x:c r="A59" s="7" t="n">
        <x:f>Setup!$B$6+53</x:f>
        <x:v>46349</x:v>
      </x:c>
      <x:c r="B59" s="14"/>
      <x:c r="C59" s="5"/>
      <x:c r="D59" s="5"/>
      <x:c r="E59" s="2" t="str">
        <x:f>IF(OR(NOT(A59&lt;=MIN(Setup!$B$7,Setup!$B$8)),COUNTA(Leads!$A$6:$A$505)=0),"",COUNTIFS(Leads!$B$6:$B$505,"&gt;="&amp;A59,Leads!$B$6:$B$505,"&lt;="&amp;A59,Leads!$B$6:$B$505,"&gt;="&amp;Setup!$B$6,Leads!$B$6:$B$505,"&lt;="&amp;Setup!$B$8))</x:f>
      </x:c>
      <x:c r="F59" s="2" t="str">
        <x:f>IF(OR(NOT(A59&lt;=MIN(Setup!$B$7,Setup!$B$8)),COUNTA(Leads!$A$6:$A$505)=0),"",COUNTIFS(Leads!$E$6:$E$505,"&gt;="&amp;A59,Leads!$E$6:$E$505,"&lt;="&amp;A59,Leads!$B$6:$B$505,"&gt;="&amp;Setup!$B$6,Leads!$B$6:$B$505,"&lt;="&amp;Setup!$B$8))</x:f>
      </x:c>
      <x:c r="G59" s="2" t="str">
        <x:f>IF(OR(NOT(A59&lt;=MIN(Setup!$B$7,Setup!$B$8)),COUNTA(Leads!$A$6:$A$505)=0),"",COUNTIFS(Leads!$F$6:$F$505,"&gt;="&amp;A59,Leads!$F$6:$F$505,"&lt;="&amp;A59,Leads!$B$6:$B$505,"&gt;="&amp;Setup!$B$6,Leads!$B$6:$B$505,"&lt;="&amp;Setup!$B$8))</x:f>
      </x:c>
      <x:c r="H59" s="2" t="str">
        <x:f>IF(OR(NOT(A59&lt;=MIN(Setup!$B$7,Setup!$B$8)),COUNTA(Leads!$A$6:$A$505)=0),"",COUNTIFS(Leads!$G$6:$G$505,"&gt;="&amp;A59,Leads!$G$6:$G$505,"&lt;="&amp;A59,Leads!$B$6:$B$505,"&gt;="&amp;Setup!$B$6,Leads!$B$6:$B$505,"&lt;="&amp;Setup!$B$8))</x:f>
      </x:c>
      <x:c r="I59" s="2" t="str">
        <x:f>IF(OR(NOT(A59&lt;=MIN(Setup!$B$7,Setup!$B$8)),COUNTA(Leads!$A$6:$A$505)=0),"",COUNTIFS(Leads!$H$6:$H$505,"&gt;="&amp;A59,Leads!$H$6:$H$505,"&lt;="&amp;A59,Leads!$B$6:$B$505,"&gt;="&amp;Setup!$B$6,Leads!$B$6:$B$505,"&lt;="&amp;Setup!$B$8))</x:f>
      </x:c>
      <x:c r="J59" s="19" t="str">
        <x:f>IF(NOT(A59&lt;=MIN(Setup!$B$7,Setup!$B$8)),"",IF(COUNTIFS(Leads!$I$6:$I$505,A59,Leads!$B$6:$B$505,"&gt;="&amp;Setup!$B$6,Leads!$B$6:$B$505,"&lt;="&amp;Setup!$B$8)=0,"",IF(SUMIFS(Leads!$N$6:$N$505,Leads!$I$6:$I$505,A59)&gt;0,"n.a.",SUMIFS(Leads!$J$6:$J$505,Leads!$I$6:$I$505,A59))))</x:f>
      </x:c>
      <x:c r="K59" s="19" t="str">
        <x:f>IF(OR(COUNT(B59:C59)&lt;2,C59=0),"n.a.",B59/C59*1000)</x:f>
        <x:v>n.a.</x:v>
      </x:c>
      <x:c r="L59" s="20" t="str">
        <x:f>IF(OR(NOT(ISNUMBER(D59)),NOT(ISNUMBER(C59)),C59=0),"n.a.",D59/C59)</x:f>
        <x:v>n.a.</x:v>
      </x:c>
      <x:c r="M59" s="19" t="str">
        <x:f>IF(OR(NOT(ISNUMBER(B59)),NOT(ISNUMBER(D59)),D59=0),"n.a.",B59/D59)</x:f>
        <x:v>n.a.</x:v>
      </x:c>
      <x:c r="N59" s="19" t="str">
        <x:f>IF(OR(NOT(ISNUMBER(B59)),NOT(ISNUMBER(E59)),E59=0),"n.a.",B59/E59)</x:f>
        <x:v>n.a.</x:v>
      </x:c>
      <x:c r="O59" s="2" t="str">
        <x:f>IF(OR(NOT(A59&lt;=MIN(Setup!$B$7,Setup!$B$8)),COUNTA(Appointments!$A$6:$A$605)=0),"",COUNTIFS(Appointments!$C$6:$C$605,"&gt;="&amp;A59,Appointments!$C$6:$C$605,"&lt;="&amp;A59,Appointments!$D$6:$D$605,"Held",Appointments!$E$6:$E$605,"&gt;0",Appointments!$E$6:$E$605,"&lt;="&amp;Setup!$B$7))</x:f>
      </x:c>
      <x:c r="P59" s="2" t="str">
        <x:f>IF(OR(NOT(A59&lt;=MIN(Setup!$B$7,Setup!$B$8)),COUNTA(Appointments!$A$6:$A$605)=0),"",COUNTIFS(Appointments!$C$6:$C$605,"&gt;="&amp;A59,Appointments!$C$6:$C$605,"&lt;="&amp;A59,Appointments!$D$6:$D$605,"No-show",Appointments!$E$6:$E$605,"&gt;0",Appointments!$E$6:$E$605,"&lt;="&amp;Setup!$B$7))</x:f>
      </x:c>
      <x:c r="Q59" s="20" t="str">
        <x:f>IF(OR(COUNT(O59:P59)&lt;2,SUM(O59:P59)=0),"n.a.",O59/SUM(O59:P59))</x:f>
        <x:v>n.a.</x:v>
      </x:c>
      <x:c r="R59" s="2" t="str">
        <x:f>IF(NOT(A59&lt;=MIN(Setup!$B$7,Setup!$B$8)),"",COUNTIFS(Appointments!$C$6:$C$605,A59,Appointments!$D$6:$D$605,"Pending"))</x:f>
      </x:c>
      <x:c r="S59" s="2" t="str">
        <x:f>IF(NOT(A59&lt;=MIN(Setup!$B$7,Setup!$B$8)),"",COUNTIFS(Appointments!$C$6:$C$605,"&gt;="&amp;A59,Appointments!$C$6:$C$605,"&lt;="&amp;A59,Appointments!$D$6:$D$605,"Cancelled",Appointments!$E$6:$E$605,"&gt;0",Appointments!$E$6:$E$605,"&lt;="&amp;Setup!$B$7))</x:f>
      </x:c>
      <x:c r="T59" s="2" t="str">
        <x:f>IF(NOT(A59&lt;=MIN(Setup!$B$7,Setup!$B$8)),"",COUNTIFS(Appointments!$C$6:$C$605,"&gt;="&amp;A59,Appointments!$C$6:$C$605,"&lt;="&amp;A59,Appointments!$D$6:$D$605,"Rescheduled",Appointments!$E$6:$E$605,"&gt;0",Appointments!$E$6:$E$605,"&lt;="&amp;Setup!$B$7))</x:f>
      </x:c>
      <x:c r="U59" s="2" t="str">
        <x:f>IF(NOT(A59&lt;=MIN(Setup!$B$7,Setup!$B$8)),"Future",IF(COUNT(B59:D59)=3,"Reported","Missing ad input"))</x:f>
        <x:v>Future</x:v>
      </x:c>
      <x:c r="V59" s="2"/>
      <x:c r="W59" t="n">
        <x:f>IF(ISNUMBER(B59),1,0)</x:f>
        <x:v>0</x:v>
      </x:c>
    </x:row>
    <x:row r="60" ht="23" customHeight="1">
      <x:c r="A60" s="7" t="n">
        <x:f>Setup!$B$6+54</x:f>
        <x:v>46350</x:v>
      </x:c>
      <x:c r="B60" s="14"/>
      <x:c r="C60" s="5"/>
      <x:c r="D60" s="5"/>
      <x:c r="E60" s="2" t="str">
        <x:f>IF(OR(NOT(A60&lt;=MIN(Setup!$B$7,Setup!$B$8)),COUNTA(Leads!$A$6:$A$505)=0),"",COUNTIFS(Leads!$B$6:$B$505,"&gt;="&amp;A60,Leads!$B$6:$B$505,"&lt;="&amp;A60,Leads!$B$6:$B$505,"&gt;="&amp;Setup!$B$6,Leads!$B$6:$B$505,"&lt;="&amp;Setup!$B$8))</x:f>
      </x:c>
      <x:c r="F60" s="2" t="str">
        <x:f>IF(OR(NOT(A60&lt;=MIN(Setup!$B$7,Setup!$B$8)),COUNTA(Leads!$A$6:$A$505)=0),"",COUNTIFS(Leads!$E$6:$E$505,"&gt;="&amp;A60,Leads!$E$6:$E$505,"&lt;="&amp;A60,Leads!$B$6:$B$505,"&gt;="&amp;Setup!$B$6,Leads!$B$6:$B$505,"&lt;="&amp;Setup!$B$8))</x:f>
      </x:c>
      <x:c r="G60" s="2" t="str">
        <x:f>IF(OR(NOT(A60&lt;=MIN(Setup!$B$7,Setup!$B$8)),COUNTA(Leads!$A$6:$A$505)=0),"",COUNTIFS(Leads!$F$6:$F$505,"&gt;="&amp;A60,Leads!$F$6:$F$505,"&lt;="&amp;A60,Leads!$B$6:$B$505,"&gt;="&amp;Setup!$B$6,Leads!$B$6:$B$505,"&lt;="&amp;Setup!$B$8))</x:f>
      </x:c>
      <x:c r="H60" s="2" t="str">
        <x:f>IF(OR(NOT(A60&lt;=MIN(Setup!$B$7,Setup!$B$8)),COUNTA(Leads!$A$6:$A$505)=0),"",COUNTIFS(Leads!$G$6:$G$505,"&gt;="&amp;A60,Leads!$G$6:$G$505,"&lt;="&amp;A60,Leads!$B$6:$B$505,"&gt;="&amp;Setup!$B$6,Leads!$B$6:$B$505,"&lt;="&amp;Setup!$B$8))</x:f>
      </x:c>
      <x:c r="I60" s="2" t="str">
        <x:f>IF(OR(NOT(A60&lt;=MIN(Setup!$B$7,Setup!$B$8)),COUNTA(Leads!$A$6:$A$505)=0),"",COUNTIFS(Leads!$H$6:$H$505,"&gt;="&amp;A60,Leads!$H$6:$H$505,"&lt;="&amp;A60,Leads!$B$6:$B$505,"&gt;="&amp;Setup!$B$6,Leads!$B$6:$B$505,"&lt;="&amp;Setup!$B$8))</x:f>
      </x:c>
      <x:c r="J60" s="19" t="str">
        <x:f>IF(NOT(A60&lt;=MIN(Setup!$B$7,Setup!$B$8)),"",IF(COUNTIFS(Leads!$I$6:$I$505,A60,Leads!$B$6:$B$505,"&gt;="&amp;Setup!$B$6,Leads!$B$6:$B$505,"&lt;="&amp;Setup!$B$8)=0,"",IF(SUMIFS(Leads!$N$6:$N$505,Leads!$I$6:$I$505,A60)&gt;0,"n.a.",SUMIFS(Leads!$J$6:$J$505,Leads!$I$6:$I$505,A60))))</x:f>
      </x:c>
      <x:c r="K60" s="19" t="str">
        <x:f>IF(OR(COUNT(B60:C60)&lt;2,C60=0),"n.a.",B60/C60*1000)</x:f>
        <x:v>n.a.</x:v>
      </x:c>
      <x:c r="L60" s="20" t="str">
        <x:f>IF(OR(NOT(ISNUMBER(D60)),NOT(ISNUMBER(C60)),C60=0),"n.a.",D60/C60)</x:f>
        <x:v>n.a.</x:v>
      </x:c>
      <x:c r="M60" s="19" t="str">
        <x:f>IF(OR(NOT(ISNUMBER(B60)),NOT(ISNUMBER(D60)),D60=0),"n.a.",B60/D60)</x:f>
        <x:v>n.a.</x:v>
      </x:c>
      <x:c r="N60" s="19" t="str">
        <x:f>IF(OR(NOT(ISNUMBER(B60)),NOT(ISNUMBER(E60)),E60=0),"n.a.",B60/E60)</x:f>
        <x:v>n.a.</x:v>
      </x:c>
      <x:c r="O60" s="2" t="str">
        <x:f>IF(OR(NOT(A60&lt;=MIN(Setup!$B$7,Setup!$B$8)),COUNTA(Appointments!$A$6:$A$605)=0),"",COUNTIFS(Appointments!$C$6:$C$605,"&gt;="&amp;A60,Appointments!$C$6:$C$605,"&lt;="&amp;A60,Appointments!$D$6:$D$605,"Held",Appointments!$E$6:$E$605,"&gt;0",Appointments!$E$6:$E$605,"&lt;="&amp;Setup!$B$7))</x:f>
      </x:c>
      <x:c r="P60" s="2" t="str">
        <x:f>IF(OR(NOT(A60&lt;=MIN(Setup!$B$7,Setup!$B$8)),COUNTA(Appointments!$A$6:$A$605)=0),"",COUNTIFS(Appointments!$C$6:$C$605,"&gt;="&amp;A60,Appointments!$C$6:$C$605,"&lt;="&amp;A60,Appointments!$D$6:$D$605,"No-show",Appointments!$E$6:$E$605,"&gt;0",Appointments!$E$6:$E$605,"&lt;="&amp;Setup!$B$7))</x:f>
      </x:c>
      <x:c r="Q60" s="20" t="str">
        <x:f>IF(OR(COUNT(O60:P60)&lt;2,SUM(O60:P60)=0),"n.a.",O60/SUM(O60:P60))</x:f>
        <x:v>n.a.</x:v>
      </x:c>
      <x:c r="R60" s="2" t="str">
        <x:f>IF(NOT(A60&lt;=MIN(Setup!$B$7,Setup!$B$8)),"",COUNTIFS(Appointments!$C$6:$C$605,A60,Appointments!$D$6:$D$605,"Pending"))</x:f>
      </x:c>
      <x:c r="S60" s="2" t="str">
        <x:f>IF(NOT(A60&lt;=MIN(Setup!$B$7,Setup!$B$8)),"",COUNTIFS(Appointments!$C$6:$C$605,"&gt;="&amp;A60,Appointments!$C$6:$C$605,"&lt;="&amp;A60,Appointments!$D$6:$D$605,"Cancelled",Appointments!$E$6:$E$605,"&gt;0",Appointments!$E$6:$E$605,"&lt;="&amp;Setup!$B$7))</x:f>
      </x:c>
      <x:c r="T60" s="2" t="str">
        <x:f>IF(NOT(A60&lt;=MIN(Setup!$B$7,Setup!$B$8)),"",COUNTIFS(Appointments!$C$6:$C$605,"&gt;="&amp;A60,Appointments!$C$6:$C$605,"&lt;="&amp;A60,Appointments!$D$6:$D$605,"Rescheduled",Appointments!$E$6:$E$605,"&gt;0",Appointments!$E$6:$E$605,"&lt;="&amp;Setup!$B$7))</x:f>
      </x:c>
      <x:c r="U60" s="2" t="str">
        <x:f>IF(NOT(A60&lt;=MIN(Setup!$B$7,Setup!$B$8)),"Future",IF(COUNT(B60:D60)=3,"Reported","Missing ad input"))</x:f>
        <x:v>Future</x:v>
      </x:c>
      <x:c r="V60" s="2"/>
      <x:c r="W60" t="n">
        <x:f>IF(ISNUMBER(B60),1,0)</x:f>
        <x:v>0</x:v>
      </x:c>
    </x:row>
    <x:row r="61" ht="23" customHeight="1">
      <x:c r="A61" s="7" t="n">
        <x:f>Setup!$B$6+55</x:f>
        <x:v>46351</x:v>
      </x:c>
      <x:c r="B61" s="14"/>
      <x:c r="C61" s="5"/>
      <x:c r="D61" s="5"/>
      <x:c r="E61" s="2" t="str">
        <x:f>IF(OR(NOT(A61&lt;=MIN(Setup!$B$7,Setup!$B$8)),COUNTA(Leads!$A$6:$A$505)=0),"",COUNTIFS(Leads!$B$6:$B$505,"&gt;="&amp;A61,Leads!$B$6:$B$505,"&lt;="&amp;A61,Leads!$B$6:$B$505,"&gt;="&amp;Setup!$B$6,Leads!$B$6:$B$505,"&lt;="&amp;Setup!$B$8))</x:f>
      </x:c>
      <x:c r="F61" s="2" t="str">
        <x:f>IF(OR(NOT(A61&lt;=MIN(Setup!$B$7,Setup!$B$8)),COUNTA(Leads!$A$6:$A$505)=0),"",COUNTIFS(Leads!$E$6:$E$505,"&gt;="&amp;A61,Leads!$E$6:$E$505,"&lt;="&amp;A61,Leads!$B$6:$B$505,"&gt;="&amp;Setup!$B$6,Leads!$B$6:$B$505,"&lt;="&amp;Setup!$B$8))</x:f>
      </x:c>
      <x:c r="G61" s="2" t="str">
        <x:f>IF(OR(NOT(A61&lt;=MIN(Setup!$B$7,Setup!$B$8)),COUNTA(Leads!$A$6:$A$505)=0),"",COUNTIFS(Leads!$F$6:$F$505,"&gt;="&amp;A61,Leads!$F$6:$F$505,"&lt;="&amp;A61,Leads!$B$6:$B$505,"&gt;="&amp;Setup!$B$6,Leads!$B$6:$B$505,"&lt;="&amp;Setup!$B$8))</x:f>
      </x:c>
      <x:c r="H61" s="2" t="str">
        <x:f>IF(OR(NOT(A61&lt;=MIN(Setup!$B$7,Setup!$B$8)),COUNTA(Leads!$A$6:$A$505)=0),"",COUNTIFS(Leads!$G$6:$G$505,"&gt;="&amp;A61,Leads!$G$6:$G$505,"&lt;="&amp;A61,Leads!$B$6:$B$505,"&gt;="&amp;Setup!$B$6,Leads!$B$6:$B$505,"&lt;="&amp;Setup!$B$8))</x:f>
      </x:c>
      <x:c r="I61" s="2" t="str">
        <x:f>IF(OR(NOT(A61&lt;=MIN(Setup!$B$7,Setup!$B$8)),COUNTA(Leads!$A$6:$A$505)=0),"",COUNTIFS(Leads!$H$6:$H$505,"&gt;="&amp;A61,Leads!$H$6:$H$505,"&lt;="&amp;A61,Leads!$B$6:$B$505,"&gt;="&amp;Setup!$B$6,Leads!$B$6:$B$505,"&lt;="&amp;Setup!$B$8))</x:f>
      </x:c>
      <x:c r="J61" s="19" t="str">
        <x:f>IF(NOT(A61&lt;=MIN(Setup!$B$7,Setup!$B$8)),"",IF(COUNTIFS(Leads!$I$6:$I$505,A61,Leads!$B$6:$B$505,"&gt;="&amp;Setup!$B$6,Leads!$B$6:$B$505,"&lt;="&amp;Setup!$B$8)=0,"",IF(SUMIFS(Leads!$N$6:$N$505,Leads!$I$6:$I$505,A61)&gt;0,"n.a.",SUMIFS(Leads!$J$6:$J$505,Leads!$I$6:$I$505,A61))))</x:f>
      </x:c>
      <x:c r="K61" s="19" t="str">
        <x:f>IF(OR(COUNT(B61:C61)&lt;2,C61=0),"n.a.",B61/C61*1000)</x:f>
        <x:v>n.a.</x:v>
      </x:c>
      <x:c r="L61" s="20" t="str">
        <x:f>IF(OR(NOT(ISNUMBER(D61)),NOT(ISNUMBER(C61)),C61=0),"n.a.",D61/C61)</x:f>
        <x:v>n.a.</x:v>
      </x:c>
      <x:c r="M61" s="19" t="str">
        <x:f>IF(OR(NOT(ISNUMBER(B61)),NOT(ISNUMBER(D61)),D61=0),"n.a.",B61/D61)</x:f>
        <x:v>n.a.</x:v>
      </x:c>
      <x:c r="N61" s="19" t="str">
        <x:f>IF(OR(NOT(ISNUMBER(B61)),NOT(ISNUMBER(E61)),E61=0),"n.a.",B61/E61)</x:f>
        <x:v>n.a.</x:v>
      </x:c>
      <x:c r="O61" s="2" t="str">
        <x:f>IF(OR(NOT(A61&lt;=MIN(Setup!$B$7,Setup!$B$8)),COUNTA(Appointments!$A$6:$A$605)=0),"",COUNTIFS(Appointments!$C$6:$C$605,"&gt;="&amp;A61,Appointments!$C$6:$C$605,"&lt;="&amp;A61,Appointments!$D$6:$D$605,"Held",Appointments!$E$6:$E$605,"&gt;0",Appointments!$E$6:$E$605,"&lt;="&amp;Setup!$B$7))</x:f>
      </x:c>
      <x:c r="P61" s="2" t="str">
        <x:f>IF(OR(NOT(A61&lt;=MIN(Setup!$B$7,Setup!$B$8)),COUNTA(Appointments!$A$6:$A$605)=0),"",COUNTIFS(Appointments!$C$6:$C$605,"&gt;="&amp;A61,Appointments!$C$6:$C$605,"&lt;="&amp;A61,Appointments!$D$6:$D$605,"No-show",Appointments!$E$6:$E$605,"&gt;0",Appointments!$E$6:$E$605,"&lt;="&amp;Setup!$B$7))</x:f>
      </x:c>
      <x:c r="Q61" s="20" t="str">
        <x:f>IF(OR(COUNT(O61:P61)&lt;2,SUM(O61:P61)=0),"n.a.",O61/SUM(O61:P61))</x:f>
        <x:v>n.a.</x:v>
      </x:c>
      <x:c r="R61" s="2" t="str">
        <x:f>IF(NOT(A61&lt;=MIN(Setup!$B$7,Setup!$B$8)),"",COUNTIFS(Appointments!$C$6:$C$605,A61,Appointments!$D$6:$D$605,"Pending"))</x:f>
      </x:c>
      <x:c r="S61" s="2" t="str">
        <x:f>IF(NOT(A61&lt;=MIN(Setup!$B$7,Setup!$B$8)),"",COUNTIFS(Appointments!$C$6:$C$605,"&gt;="&amp;A61,Appointments!$C$6:$C$605,"&lt;="&amp;A61,Appointments!$D$6:$D$605,"Cancelled",Appointments!$E$6:$E$605,"&gt;0",Appointments!$E$6:$E$605,"&lt;="&amp;Setup!$B$7))</x:f>
      </x:c>
      <x:c r="T61" s="2" t="str">
        <x:f>IF(NOT(A61&lt;=MIN(Setup!$B$7,Setup!$B$8)),"",COUNTIFS(Appointments!$C$6:$C$605,"&gt;="&amp;A61,Appointments!$C$6:$C$605,"&lt;="&amp;A61,Appointments!$D$6:$D$605,"Rescheduled",Appointments!$E$6:$E$605,"&gt;0",Appointments!$E$6:$E$605,"&lt;="&amp;Setup!$B$7))</x:f>
      </x:c>
      <x:c r="U61" s="2" t="str">
        <x:f>IF(NOT(A61&lt;=MIN(Setup!$B$7,Setup!$B$8)),"Future",IF(COUNT(B61:D61)=3,"Reported","Missing ad input"))</x:f>
        <x:v>Future</x:v>
      </x:c>
      <x:c r="V61" s="2"/>
      <x:c r="W61" t="n">
        <x:f>IF(ISNUMBER(B61),1,0)</x:f>
        <x:v>0</x:v>
      </x:c>
    </x:row>
    <x:row r="62" ht="23" customHeight="1">
      <x:c r="A62" s="7" t="n">
        <x:f>Setup!$B$6+56</x:f>
        <x:v>46352</x:v>
      </x:c>
      <x:c r="B62" s="14"/>
      <x:c r="C62" s="5"/>
      <x:c r="D62" s="5"/>
      <x:c r="E62" s="2" t="str">
        <x:f>IF(OR(NOT(A62&lt;=MIN(Setup!$B$7,Setup!$B$8)),COUNTA(Leads!$A$6:$A$505)=0),"",COUNTIFS(Leads!$B$6:$B$505,"&gt;="&amp;A62,Leads!$B$6:$B$505,"&lt;="&amp;A62,Leads!$B$6:$B$505,"&gt;="&amp;Setup!$B$6,Leads!$B$6:$B$505,"&lt;="&amp;Setup!$B$8))</x:f>
      </x:c>
      <x:c r="F62" s="2" t="str">
        <x:f>IF(OR(NOT(A62&lt;=MIN(Setup!$B$7,Setup!$B$8)),COUNTA(Leads!$A$6:$A$505)=0),"",COUNTIFS(Leads!$E$6:$E$505,"&gt;="&amp;A62,Leads!$E$6:$E$505,"&lt;="&amp;A62,Leads!$B$6:$B$505,"&gt;="&amp;Setup!$B$6,Leads!$B$6:$B$505,"&lt;="&amp;Setup!$B$8))</x:f>
      </x:c>
      <x:c r="G62" s="2" t="str">
        <x:f>IF(OR(NOT(A62&lt;=MIN(Setup!$B$7,Setup!$B$8)),COUNTA(Leads!$A$6:$A$505)=0),"",COUNTIFS(Leads!$F$6:$F$505,"&gt;="&amp;A62,Leads!$F$6:$F$505,"&lt;="&amp;A62,Leads!$B$6:$B$505,"&gt;="&amp;Setup!$B$6,Leads!$B$6:$B$505,"&lt;="&amp;Setup!$B$8))</x:f>
      </x:c>
      <x:c r="H62" s="2" t="str">
        <x:f>IF(OR(NOT(A62&lt;=MIN(Setup!$B$7,Setup!$B$8)),COUNTA(Leads!$A$6:$A$505)=0),"",COUNTIFS(Leads!$G$6:$G$505,"&gt;="&amp;A62,Leads!$G$6:$G$505,"&lt;="&amp;A62,Leads!$B$6:$B$505,"&gt;="&amp;Setup!$B$6,Leads!$B$6:$B$505,"&lt;="&amp;Setup!$B$8))</x:f>
      </x:c>
      <x:c r="I62" s="2" t="str">
        <x:f>IF(OR(NOT(A62&lt;=MIN(Setup!$B$7,Setup!$B$8)),COUNTA(Leads!$A$6:$A$505)=0),"",COUNTIFS(Leads!$H$6:$H$505,"&gt;="&amp;A62,Leads!$H$6:$H$505,"&lt;="&amp;A62,Leads!$B$6:$B$505,"&gt;="&amp;Setup!$B$6,Leads!$B$6:$B$505,"&lt;="&amp;Setup!$B$8))</x:f>
      </x:c>
      <x:c r="J62" s="19" t="str">
        <x:f>IF(NOT(A62&lt;=MIN(Setup!$B$7,Setup!$B$8)),"",IF(COUNTIFS(Leads!$I$6:$I$505,A62,Leads!$B$6:$B$505,"&gt;="&amp;Setup!$B$6,Leads!$B$6:$B$505,"&lt;="&amp;Setup!$B$8)=0,"",IF(SUMIFS(Leads!$N$6:$N$505,Leads!$I$6:$I$505,A62)&gt;0,"n.a.",SUMIFS(Leads!$J$6:$J$505,Leads!$I$6:$I$505,A62))))</x:f>
      </x:c>
      <x:c r="K62" s="19" t="str">
        <x:f>IF(OR(COUNT(B62:C62)&lt;2,C62=0),"n.a.",B62/C62*1000)</x:f>
        <x:v>n.a.</x:v>
      </x:c>
      <x:c r="L62" s="20" t="str">
        <x:f>IF(OR(NOT(ISNUMBER(D62)),NOT(ISNUMBER(C62)),C62=0),"n.a.",D62/C62)</x:f>
        <x:v>n.a.</x:v>
      </x:c>
      <x:c r="M62" s="19" t="str">
        <x:f>IF(OR(NOT(ISNUMBER(B62)),NOT(ISNUMBER(D62)),D62=0),"n.a.",B62/D62)</x:f>
        <x:v>n.a.</x:v>
      </x:c>
      <x:c r="N62" s="19" t="str">
        <x:f>IF(OR(NOT(ISNUMBER(B62)),NOT(ISNUMBER(E62)),E62=0),"n.a.",B62/E62)</x:f>
        <x:v>n.a.</x:v>
      </x:c>
      <x:c r="O62" s="2" t="str">
        <x:f>IF(OR(NOT(A62&lt;=MIN(Setup!$B$7,Setup!$B$8)),COUNTA(Appointments!$A$6:$A$605)=0),"",COUNTIFS(Appointments!$C$6:$C$605,"&gt;="&amp;A62,Appointments!$C$6:$C$605,"&lt;="&amp;A62,Appointments!$D$6:$D$605,"Held",Appointments!$E$6:$E$605,"&gt;0",Appointments!$E$6:$E$605,"&lt;="&amp;Setup!$B$7))</x:f>
      </x:c>
      <x:c r="P62" s="2" t="str">
        <x:f>IF(OR(NOT(A62&lt;=MIN(Setup!$B$7,Setup!$B$8)),COUNTA(Appointments!$A$6:$A$605)=0),"",COUNTIFS(Appointments!$C$6:$C$605,"&gt;="&amp;A62,Appointments!$C$6:$C$605,"&lt;="&amp;A62,Appointments!$D$6:$D$605,"No-show",Appointments!$E$6:$E$605,"&gt;0",Appointments!$E$6:$E$605,"&lt;="&amp;Setup!$B$7))</x:f>
      </x:c>
      <x:c r="Q62" s="20" t="str">
        <x:f>IF(OR(COUNT(O62:P62)&lt;2,SUM(O62:P62)=0),"n.a.",O62/SUM(O62:P62))</x:f>
        <x:v>n.a.</x:v>
      </x:c>
      <x:c r="R62" s="2" t="str">
        <x:f>IF(NOT(A62&lt;=MIN(Setup!$B$7,Setup!$B$8)),"",COUNTIFS(Appointments!$C$6:$C$605,A62,Appointments!$D$6:$D$605,"Pending"))</x:f>
      </x:c>
      <x:c r="S62" s="2" t="str">
        <x:f>IF(NOT(A62&lt;=MIN(Setup!$B$7,Setup!$B$8)),"",COUNTIFS(Appointments!$C$6:$C$605,"&gt;="&amp;A62,Appointments!$C$6:$C$605,"&lt;="&amp;A62,Appointments!$D$6:$D$605,"Cancelled",Appointments!$E$6:$E$605,"&gt;0",Appointments!$E$6:$E$605,"&lt;="&amp;Setup!$B$7))</x:f>
      </x:c>
      <x:c r="T62" s="2" t="str">
        <x:f>IF(NOT(A62&lt;=MIN(Setup!$B$7,Setup!$B$8)),"",COUNTIFS(Appointments!$C$6:$C$605,"&gt;="&amp;A62,Appointments!$C$6:$C$605,"&lt;="&amp;A62,Appointments!$D$6:$D$605,"Rescheduled",Appointments!$E$6:$E$605,"&gt;0",Appointments!$E$6:$E$605,"&lt;="&amp;Setup!$B$7))</x:f>
      </x:c>
      <x:c r="U62" s="2" t="str">
        <x:f>IF(NOT(A62&lt;=MIN(Setup!$B$7,Setup!$B$8)),"Future",IF(COUNT(B62:D62)=3,"Reported","Missing ad input"))</x:f>
        <x:v>Future</x:v>
      </x:c>
      <x:c r="V62" s="2"/>
      <x:c r="W62" t="n">
        <x:f>IF(ISNUMBER(B62),1,0)</x:f>
        <x:v>0</x:v>
      </x:c>
    </x:row>
    <x:row r="63" ht="23" customHeight="1">
      <x:c r="A63" s="7" t="n">
        <x:f>Setup!$B$6+57</x:f>
        <x:v>46353</x:v>
      </x:c>
      <x:c r="B63" s="14"/>
      <x:c r="C63" s="5"/>
      <x:c r="D63" s="5"/>
      <x:c r="E63" s="2" t="str">
        <x:f>IF(OR(NOT(A63&lt;=MIN(Setup!$B$7,Setup!$B$8)),COUNTA(Leads!$A$6:$A$505)=0),"",COUNTIFS(Leads!$B$6:$B$505,"&gt;="&amp;A63,Leads!$B$6:$B$505,"&lt;="&amp;A63,Leads!$B$6:$B$505,"&gt;="&amp;Setup!$B$6,Leads!$B$6:$B$505,"&lt;="&amp;Setup!$B$8))</x:f>
      </x:c>
      <x:c r="F63" s="2" t="str">
        <x:f>IF(OR(NOT(A63&lt;=MIN(Setup!$B$7,Setup!$B$8)),COUNTA(Leads!$A$6:$A$505)=0),"",COUNTIFS(Leads!$E$6:$E$505,"&gt;="&amp;A63,Leads!$E$6:$E$505,"&lt;="&amp;A63,Leads!$B$6:$B$505,"&gt;="&amp;Setup!$B$6,Leads!$B$6:$B$505,"&lt;="&amp;Setup!$B$8))</x:f>
      </x:c>
      <x:c r="G63" s="2" t="str">
        <x:f>IF(OR(NOT(A63&lt;=MIN(Setup!$B$7,Setup!$B$8)),COUNTA(Leads!$A$6:$A$505)=0),"",COUNTIFS(Leads!$F$6:$F$505,"&gt;="&amp;A63,Leads!$F$6:$F$505,"&lt;="&amp;A63,Leads!$B$6:$B$505,"&gt;="&amp;Setup!$B$6,Leads!$B$6:$B$505,"&lt;="&amp;Setup!$B$8))</x:f>
      </x:c>
      <x:c r="H63" s="2" t="str">
        <x:f>IF(OR(NOT(A63&lt;=MIN(Setup!$B$7,Setup!$B$8)),COUNTA(Leads!$A$6:$A$505)=0),"",COUNTIFS(Leads!$G$6:$G$505,"&gt;="&amp;A63,Leads!$G$6:$G$505,"&lt;="&amp;A63,Leads!$B$6:$B$505,"&gt;="&amp;Setup!$B$6,Leads!$B$6:$B$505,"&lt;="&amp;Setup!$B$8))</x:f>
      </x:c>
      <x:c r="I63" s="2" t="str">
        <x:f>IF(OR(NOT(A63&lt;=MIN(Setup!$B$7,Setup!$B$8)),COUNTA(Leads!$A$6:$A$505)=0),"",COUNTIFS(Leads!$H$6:$H$505,"&gt;="&amp;A63,Leads!$H$6:$H$505,"&lt;="&amp;A63,Leads!$B$6:$B$505,"&gt;="&amp;Setup!$B$6,Leads!$B$6:$B$505,"&lt;="&amp;Setup!$B$8))</x:f>
      </x:c>
      <x:c r="J63" s="19" t="str">
        <x:f>IF(NOT(A63&lt;=MIN(Setup!$B$7,Setup!$B$8)),"",IF(COUNTIFS(Leads!$I$6:$I$505,A63,Leads!$B$6:$B$505,"&gt;="&amp;Setup!$B$6,Leads!$B$6:$B$505,"&lt;="&amp;Setup!$B$8)=0,"",IF(SUMIFS(Leads!$N$6:$N$505,Leads!$I$6:$I$505,A63)&gt;0,"n.a.",SUMIFS(Leads!$J$6:$J$505,Leads!$I$6:$I$505,A63))))</x:f>
      </x:c>
      <x:c r="K63" s="19" t="str">
        <x:f>IF(OR(COUNT(B63:C63)&lt;2,C63=0),"n.a.",B63/C63*1000)</x:f>
        <x:v>n.a.</x:v>
      </x:c>
      <x:c r="L63" s="20" t="str">
        <x:f>IF(OR(NOT(ISNUMBER(D63)),NOT(ISNUMBER(C63)),C63=0),"n.a.",D63/C63)</x:f>
        <x:v>n.a.</x:v>
      </x:c>
      <x:c r="M63" s="19" t="str">
        <x:f>IF(OR(NOT(ISNUMBER(B63)),NOT(ISNUMBER(D63)),D63=0),"n.a.",B63/D63)</x:f>
        <x:v>n.a.</x:v>
      </x:c>
      <x:c r="N63" s="19" t="str">
        <x:f>IF(OR(NOT(ISNUMBER(B63)),NOT(ISNUMBER(E63)),E63=0),"n.a.",B63/E63)</x:f>
        <x:v>n.a.</x:v>
      </x:c>
      <x:c r="O63" s="2" t="str">
        <x:f>IF(OR(NOT(A63&lt;=MIN(Setup!$B$7,Setup!$B$8)),COUNTA(Appointments!$A$6:$A$605)=0),"",COUNTIFS(Appointments!$C$6:$C$605,"&gt;="&amp;A63,Appointments!$C$6:$C$605,"&lt;="&amp;A63,Appointments!$D$6:$D$605,"Held",Appointments!$E$6:$E$605,"&gt;0",Appointments!$E$6:$E$605,"&lt;="&amp;Setup!$B$7))</x:f>
      </x:c>
      <x:c r="P63" s="2" t="str">
        <x:f>IF(OR(NOT(A63&lt;=MIN(Setup!$B$7,Setup!$B$8)),COUNTA(Appointments!$A$6:$A$605)=0),"",COUNTIFS(Appointments!$C$6:$C$605,"&gt;="&amp;A63,Appointments!$C$6:$C$605,"&lt;="&amp;A63,Appointments!$D$6:$D$605,"No-show",Appointments!$E$6:$E$605,"&gt;0",Appointments!$E$6:$E$605,"&lt;="&amp;Setup!$B$7))</x:f>
      </x:c>
      <x:c r="Q63" s="20" t="str">
        <x:f>IF(OR(COUNT(O63:P63)&lt;2,SUM(O63:P63)=0),"n.a.",O63/SUM(O63:P63))</x:f>
        <x:v>n.a.</x:v>
      </x:c>
      <x:c r="R63" s="2" t="str">
        <x:f>IF(NOT(A63&lt;=MIN(Setup!$B$7,Setup!$B$8)),"",COUNTIFS(Appointments!$C$6:$C$605,A63,Appointments!$D$6:$D$605,"Pending"))</x:f>
      </x:c>
      <x:c r="S63" s="2" t="str">
        <x:f>IF(NOT(A63&lt;=MIN(Setup!$B$7,Setup!$B$8)),"",COUNTIFS(Appointments!$C$6:$C$605,"&gt;="&amp;A63,Appointments!$C$6:$C$605,"&lt;="&amp;A63,Appointments!$D$6:$D$605,"Cancelled",Appointments!$E$6:$E$605,"&gt;0",Appointments!$E$6:$E$605,"&lt;="&amp;Setup!$B$7))</x:f>
      </x:c>
      <x:c r="T63" s="2" t="str">
        <x:f>IF(NOT(A63&lt;=MIN(Setup!$B$7,Setup!$B$8)),"",COUNTIFS(Appointments!$C$6:$C$605,"&gt;="&amp;A63,Appointments!$C$6:$C$605,"&lt;="&amp;A63,Appointments!$D$6:$D$605,"Rescheduled",Appointments!$E$6:$E$605,"&gt;0",Appointments!$E$6:$E$605,"&lt;="&amp;Setup!$B$7))</x:f>
      </x:c>
      <x:c r="U63" s="2" t="str">
        <x:f>IF(NOT(A63&lt;=MIN(Setup!$B$7,Setup!$B$8)),"Future",IF(COUNT(B63:D63)=3,"Reported","Missing ad input"))</x:f>
        <x:v>Future</x:v>
      </x:c>
      <x:c r="V63" s="2"/>
      <x:c r="W63" t="n">
        <x:f>IF(ISNUMBER(B63),1,0)</x:f>
        <x:v>0</x:v>
      </x:c>
    </x:row>
    <x:row r="64" ht="23" customHeight="1">
      <x:c r="A64" s="7" t="n">
        <x:f>Setup!$B$6+58</x:f>
        <x:v>46354</x:v>
      </x:c>
      <x:c r="B64" s="14"/>
      <x:c r="C64" s="5"/>
      <x:c r="D64" s="5"/>
      <x:c r="E64" s="2" t="str">
        <x:f>IF(OR(NOT(A64&lt;=MIN(Setup!$B$7,Setup!$B$8)),COUNTA(Leads!$A$6:$A$505)=0),"",COUNTIFS(Leads!$B$6:$B$505,"&gt;="&amp;A64,Leads!$B$6:$B$505,"&lt;="&amp;A64,Leads!$B$6:$B$505,"&gt;="&amp;Setup!$B$6,Leads!$B$6:$B$505,"&lt;="&amp;Setup!$B$8))</x:f>
      </x:c>
      <x:c r="F64" s="2" t="str">
        <x:f>IF(OR(NOT(A64&lt;=MIN(Setup!$B$7,Setup!$B$8)),COUNTA(Leads!$A$6:$A$505)=0),"",COUNTIFS(Leads!$E$6:$E$505,"&gt;="&amp;A64,Leads!$E$6:$E$505,"&lt;="&amp;A64,Leads!$B$6:$B$505,"&gt;="&amp;Setup!$B$6,Leads!$B$6:$B$505,"&lt;="&amp;Setup!$B$8))</x:f>
      </x:c>
      <x:c r="G64" s="2" t="str">
        <x:f>IF(OR(NOT(A64&lt;=MIN(Setup!$B$7,Setup!$B$8)),COUNTA(Leads!$A$6:$A$505)=0),"",COUNTIFS(Leads!$F$6:$F$505,"&gt;="&amp;A64,Leads!$F$6:$F$505,"&lt;="&amp;A64,Leads!$B$6:$B$505,"&gt;="&amp;Setup!$B$6,Leads!$B$6:$B$505,"&lt;="&amp;Setup!$B$8))</x:f>
      </x:c>
      <x:c r="H64" s="2" t="str">
        <x:f>IF(OR(NOT(A64&lt;=MIN(Setup!$B$7,Setup!$B$8)),COUNTA(Leads!$A$6:$A$505)=0),"",COUNTIFS(Leads!$G$6:$G$505,"&gt;="&amp;A64,Leads!$G$6:$G$505,"&lt;="&amp;A64,Leads!$B$6:$B$505,"&gt;="&amp;Setup!$B$6,Leads!$B$6:$B$505,"&lt;="&amp;Setup!$B$8))</x:f>
      </x:c>
      <x:c r="I64" s="2" t="str">
        <x:f>IF(OR(NOT(A64&lt;=MIN(Setup!$B$7,Setup!$B$8)),COUNTA(Leads!$A$6:$A$505)=0),"",COUNTIFS(Leads!$H$6:$H$505,"&gt;="&amp;A64,Leads!$H$6:$H$505,"&lt;="&amp;A64,Leads!$B$6:$B$505,"&gt;="&amp;Setup!$B$6,Leads!$B$6:$B$505,"&lt;="&amp;Setup!$B$8))</x:f>
      </x:c>
      <x:c r="J64" s="19" t="str">
        <x:f>IF(NOT(A64&lt;=MIN(Setup!$B$7,Setup!$B$8)),"",IF(COUNTIFS(Leads!$I$6:$I$505,A64,Leads!$B$6:$B$505,"&gt;="&amp;Setup!$B$6,Leads!$B$6:$B$505,"&lt;="&amp;Setup!$B$8)=0,"",IF(SUMIFS(Leads!$N$6:$N$505,Leads!$I$6:$I$505,A64)&gt;0,"n.a.",SUMIFS(Leads!$J$6:$J$505,Leads!$I$6:$I$505,A64))))</x:f>
      </x:c>
      <x:c r="K64" s="19" t="str">
        <x:f>IF(OR(COUNT(B64:C64)&lt;2,C64=0),"n.a.",B64/C64*1000)</x:f>
        <x:v>n.a.</x:v>
      </x:c>
      <x:c r="L64" s="20" t="str">
        <x:f>IF(OR(NOT(ISNUMBER(D64)),NOT(ISNUMBER(C64)),C64=0),"n.a.",D64/C64)</x:f>
        <x:v>n.a.</x:v>
      </x:c>
      <x:c r="M64" s="19" t="str">
        <x:f>IF(OR(NOT(ISNUMBER(B64)),NOT(ISNUMBER(D64)),D64=0),"n.a.",B64/D64)</x:f>
        <x:v>n.a.</x:v>
      </x:c>
      <x:c r="N64" s="19" t="str">
        <x:f>IF(OR(NOT(ISNUMBER(B64)),NOT(ISNUMBER(E64)),E64=0),"n.a.",B64/E64)</x:f>
        <x:v>n.a.</x:v>
      </x:c>
      <x:c r="O64" s="2" t="str">
        <x:f>IF(OR(NOT(A64&lt;=MIN(Setup!$B$7,Setup!$B$8)),COUNTA(Appointments!$A$6:$A$605)=0),"",COUNTIFS(Appointments!$C$6:$C$605,"&gt;="&amp;A64,Appointments!$C$6:$C$605,"&lt;="&amp;A64,Appointments!$D$6:$D$605,"Held",Appointments!$E$6:$E$605,"&gt;0",Appointments!$E$6:$E$605,"&lt;="&amp;Setup!$B$7))</x:f>
      </x:c>
      <x:c r="P64" s="2" t="str">
        <x:f>IF(OR(NOT(A64&lt;=MIN(Setup!$B$7,Setup!$B$8)),COUNTA(Appointments!$A$6:$A$605)=0),"",COUNTIFS(Appointments!$C$6:$C$605,"&gt;="&amp;A64,Appointments!$C$6:$C$605,"&lt;="&amp;A64,Appointments!$D$6:$D$605,"No-show",Appointments!$E$6:$E$605,"&gt;0",Appointments!$E$6:$E$605,"&lt;="&amp;Setup!$B$7))</x:f>
      </x:c>
      <x:c r="Q64" s="20" t="str">
        <x:f>IF(OR(COUNT(O64:P64)&lt;2,SUM(O64:P64)=0),"n.a.",O64/SUM(O64:P64))</x:f>
        <x:v>n.a.</x:v>
      </x:c>
      <x:c r="R64" s="2" t="str">
        <x:f>IF(NOT(A64&lt;=MIN(Setup!$B$7,Setup!$B$8)),"",COUNTIFS(Appointments!$C$6:$C$605,A64,Appointments!$D$6:$D$605,"Pending"))</x:f>
      </x:c>
      <x:c r="S64" s="2" t="str">
        <x:f>IF(NOT(A64&lt;=MIN(Setup!$B$7,Setup!$B$8)),"",COUNTIFS(Appointments!$C$6:$C$605,"&gt;="&amp;A64,Appointments!$C$6:$C$605,"&lt;="&amp;A64,Appointments!$D$6:$D$605,"Cancelled",Appointments!$E$6:$E$605,"&gt;0",Appointments!$E$6:$E$605,"&lt;="&amp;Setup!$B$7))</x:f>
      </x:c>
      <x:c r="T64" s="2" t="str">
        <x:f>IF(NOT(A64&lt;=MIN(Setup!$B$7,Setup!$B$8)),"",COUNTIFS(Appointments!$C$6:$C$605,"&gt;="&amp;A64,Appointments!$C$6:$C$605,"&lt;="&amp;A64,Appointments!$D$6:$D$605,"Rescheduled",Appointments!$E$6:$E$605,"&gt;0",Appointments!$E$6:$E$605,"&lt;="&amp;Setup!$B$7))</x:f>
      </x:c>
      <x:c r="U64" s="2" t="str">
        <x:f>IF(NOT(A64&lt;=MIN(Setup!$B$7,Setup!$B$8)),"Future",IF(COUNT(B64:D64)=3,"Reported","Missing ad input"))</x:f>
        <x:v>Future</x:v>
      </x:c>
      <x:c r="V64" s="2"/>
      <x:c r="W64" t="n">
        <x:f>IF(ISNUMBER(B64),1,0)</x:f>
        <x:v>0</x:v>
      </x:c>
    </x:row>
    <x:row r="65" ht="23" customHeight="1">
      <x:c r="A65" s="7" t="n">
        <x:f>Setup!$B$6+59</x:f>
        <x:v>46355</x:v>
      </x:c>
      <x:c r="B65" s="14"/>
      <x:c r="C65" s="5"/>
      <x:c r="D65" s="5"/>
      <x:c r="E65" s="2" t="str">
        <x:f>IF(OR(NOT(A65&lt;=MIN(Setup!$B$7,Setup!$B$8)),COUNTA(Leads!$A$6:$A$505)=0),"",COUNTIFS(Leads!$B$6:$B$505,"&gt;="&amp;A65,Leads!$B$6:$B$505,"&lt;="&amp;A65,Leads!$B$6:$B$505,"&gt;="&amp;Setup!$B$6,Leads!$B$6:$B$505,"&lt;="&amp;Setup!$B$8))</x:f>
      </x:c>
      <x:c r="F65" s="2" t="str">
        <x:f>IF(OR(NOT(A65&lt;=MIN(Setup!$B$7,Setup!$B$8)),COUNTA(Leads!$A$6:$A$505)=0),"",COUNTIFS(Leads!$E$6:$E$505,"&gt;="&amp;A65,Leads!$E$6:$E$505,"&lt;="&amp;A65,Leads!$B$6:$B$505,"&gt;="&amp;Setup!$B$6,Leads!$B$6:$B$505,"&lt;="&amp;Setup!$B$8))</x:f>
      </x:c>
      <x:c r="G65" s="2" t="str">
        <x:f>IF(OR(NOT(A65&lt;=MIN(Setup!$B$7,Setup!$B$8)),COUNTA(Leads!$A$6:$A$505)=0),"",COUNTIFS(Leads!$F$6:$F$505,"&gt;="&amp;A65,Leads!$F$6:$F$505,"&lt;="&amp;A65,Leads!$B$6:$B$505,"&gt;="&amp;Setup!$B$6,Leads!$B$6:$B$505,"&lt;="&amp;Setup!$B$8))</x:f>
      </x:c>
      <x:c r="H65" s="2" t="str">
        <x:f>IF(OR(NOT(A65&lt;=MIN(Setup!$B$7,Setup!$B$8)),COUNTA(Leads!$A$6:$A$505)=0),"",COUNTIFS(Leads!$G$6:$G$505,"&gt;="&amp;A65,Leads!$G$6:$G$505,"&lt;="&amp;A65,Leads!$B$6:$B$505,"&gt;="&amp;Setup!$B$6,Leads!$B$6:$B$505,"&lt;="&amp;Setup!$B$8))</x:f>
      </x:c>
      <x:c r="I65" s="2" t="str">
        <x:f>IF(OR(NOT(A65&lt;=MIN(Setup!$B$7,Setup!$B$8)),COUNTA(Leads!$A$6:$A$505)=0),"",COUNTIFS(Leads!$H$6:$H$505,"&gt;="&amp;A65,Leads!$H$6:$H$505,"&lt;="&amp;A65,Leads!$B$6:$B$505,"&gt;="&amp;Setup!$B$6,Leads!$B$6:$B$505,"&lt;="&amp;Setup!$B$8))</x:f>
      </x:c>
      <x:c r="J65" s="19" t="str">
        <x:f>IF(NOT(A65&lt;=MIN(Setup!$B$7,Setup!$B$8)),"",IF(COUNTIFS(Leads!$I$6:$I$505,A65,Leads!$B$6:$B$505,"&gt;="&amp;Setup!$B$6,Leads!$B$6:$B$505,"&lt;="&amp;Setup!$B$8)=0,"",IF(SUMIFS(Leads!$N$6:$N$505,Leads!$I$6:$I$505,A65)&gt;0,"n.a.",SUMIFS(Leads!$J$6:$J$505,Leads!$I$6:$I$505,A65))))</x:f>
      </x:c>
      <x:c r="K65" s="19" t="str">
        <x:f>IF(OR(COUNT(B65:C65)&lt;2,C65=0),"n.a.",B65/C65*1000)</x:f>
        <x:v>n.a.</x:v>
      </x:c>
      <x:c r="L65" s="20" t="str">
        <x:f>IF(OR(NOT(ISNUMBER(D65)),NOT(ISNUMBER(C65)),C65=0),"n.a.",D65/C65)</x:f>
        <x:v>n.a.</x:v>
      </x:c>
      <x:c r="M65" s="19" t="str">
        <x:f>IF(OR(NOT(ISNUMBER(B65)),NOT(ISNUMBER(D65)),D65=0),"n.a.",B65/D65)</x:f>
        <x:v>n.a.</x:v>
      </x:c>
      <x:c r="N65" s="19" t="str">
        <x:f>IF(OR(NOT(ISNUMBER(B65)),NOT(ISNUMBER(E65)),E65=0),"n.a.",B65/E65)</x:f>
        <x:v>n.a.</x:v>
      </x:c>
      <x:c r="O65" s="2" t="str">
        <x:f>IF(OR(NOT(A65&lt;=MIN(Setup!$B$7,Setup!$B$8)),COUNTA(Appointments!$A$6:$A$605)=0),"",COUNTIFS(Appointments!$C$6:$C$605,"&gt;="&amp;A65,Appointments!$C$6:$C$605,"&lt;="&amp;A65,Appointments!$D$6:$D$605,"Held",Appointments!$E$6:$E$605,"&gt;0",Appointments!$E$6:$E$605,"&lt;="&amp;Setup!$B$7))</x:f>
      </x:c>
      <x:c r="P65" s="2" t="str">
        <x:f>IF(OR(NOT(A65&lt;=MIN(Setup!$B$7,Setup!$B$8)),COUNTA(Appointments!$A$6:$A$605)=0),"",COUNTIFS(Appointments!$C$6:$C$605,"&gt;="&amp;A65,Appointments!$C$6:$C$605,"&lt;="&amp;A65,Appointments!$D$6:$D$605,"No-show",Appointments!$E$6:$E$605,"&gt;0",Appointments!$E$6:$E$605,"&lt;="&amp;Setup!$B$7))</x:f>
      </x:c>
      <x:c r="Q65" s="20" t="str">
        <x:f>IF(OR(COUNT(O65:P65)&lt;2,SUM(O65:P65)=0),"n.a.",O65/SUM(O65:P65))</x:f>
        <x:v>n.a.</x:v>
      </x:c>
      <x:c r="R65" s="2" t="str">
        <x:f>IF(NOT(A65&lt;=MIN(Setup!$B$7,Setup!$B$8)),"",COUNTIFS(Appointments!$C$6:$C$605,A65,Appointments!$D$6:$D$605,"Pending"))</x:f>
      </x:c>
      <x:c r="S65" s="2" t="str">
        <x:f>IF(NOT(A65&lt;=MIN(Setup!$B$7,Setup!$B$8)),"",COUNTIFS(Appointments!$C$6:$C$605,"&gt;="&amp;A65,Appointments!$C$6:$C$605,"&lt;="&amp;A65,Appointments!$D$6:$D$605,"Cancelled",Appointments!$E$6:$E$605,"&gt;0",Appointments!$E$6:$E$605,"&lt;="&amp;Setup!$B$7))</x:f>
      </x:c>
      <x:c r="T65" s="2" t="str">
        <x:f>IF(NOT(A65&lt;=MIN(Setup!$B$7,Setup!$B$8)),"",COUNTIFS(Appointments!$C$6:$C$605,"&gt;="&amp;A65,Appointments!$C$6:$C$605,"&lt;="&amp;A65,Appointments!$D$6:$D$605,"Rescheduled",Appointments!$E$6:$E$605,"&gt;0",Appointments!$E$6:$E$605,"&lt;="&amp;Setup!$B$7))</x:f>
      </x:c>
      <x:c r="U65" s="2" t="str">
        <x:f>IF(NOT(A65&lt;=MIN(Setup!$B$7,Setup!$B$8)),"Future",IF(COUNT(B65:D65)=3,"Reported","Missing ad input"))</x:f>
        <x:v>Future</x:v>
      </x:c>
      <x:c r="V65" s="2"/>
      <x:c r="W65" t="n">
        <x:f>IF(ISNUMBER(B65),1,0)</x:f>
        <x:v>0</x:v>
      </x:c>
    </x:row>
    <x:row r="66" ht="23" customHeight="1">
      <x:c r="A66" s="7" t="n">
        <x:f>Setup!$B$6+60</x:f>
        <x:v>46356</x:v>
      </x:c>
      <x:c r="B66" s="14"/>
      <x:c r="C66" s="5"/>
      <x:c r="D66" s="5"/>
      <x:c r="E66" s="2" t="str">
        <x:f>IF(OR(NOT(A66&lt;=MIN(Setup!$B$7,Setup!$B$8)),COUNTA(Leads!$A$6:$A$505)=0),"",COUNTIFS(Leads!$B$6:$B$505,"&gt;="&amp;A66,Leads!$B$6:$B$505,"&lt;="&amp;A66,Leads!$B$6:$B$505,"&gt;="&amp;Setup!$B$6,Leads!$B$6:$B$505,"&lt;="&amp;Setup!$B$8))</x:f>
      </x:c>
      <x:c r="F66" s="2" t="str">
        <x:f>IF(OR(NOT(A66&lt;=MIN(Setup!$B$7,Setup!$B$8)),COUNTA(Leads!$A$6:$A$505)=0),"",COUNTIFS(Leads!$E$6:$E$505,"&gt;="&amp;A66,Leads!$E$6:$E$505,"&lt;="&amp;A66,Leads!$B$6:$B$505,"&gt;="&amp;Setup!$B$6,Leads!$B$6:$B$505,"&lt;="&amp;Setup!$B$8))</x:f>
      </x:c>
      <x:c r="G66" s="2" t="str">
        <x:f>IF(OR(NOT(A66&lt;=MIN(Setup!$B$7,Setup!$B$8)),COUNTA(Leads!$A$6:$A$505)=0),"",COUNTIFS(Leads!$F$6:$F$505,"&gt;="&amp;A66,Leads!$F$6:$F$505,"&lt;="&amp;A66,Leads!$B$6:$B$505,"&gt;="&amp;Setup!$B$6,Leads!$B$6:$B$505,"&lt;="&amp;Setup!$B$8))</x:f>
      </x:c>
      <x:c r="H66" s="2" t="str">
        <x:f>IF(OR(NOT(A66&lt;=MIN(Setup!$B$7,Setup!$B$8)),COUNTA(Leads!$A$6:$A$505)=0),"",COUNTIFS(Leads!$G$6:$G$505,"&gt;="&amp;A66,Leads!$G$6:$G$505,"&lt;="&amp;A66,Leads!$B$6:$B$505,"&gt;="&amp;Setup!$B$6,Leads!$B$6:$B$505,"&lt;="&amp;Setup!$B$8))</x:f>
      </x:c>
      <x:c r="I66" s="2" t="str">
        <x:f>IF(OR(NOT(A66&lt;=MIN(Setup!$B$7,Setup!$B$8)),COUNTA(Leads!$A$6:$A$505)=0),"",COUNTIFS(Leads!$H$6:$H$505,"&gt;="&amp;A66,Leads!$H$6:$H$505,"&lt;="&amp;A66,Leads!$B$6:$B$505,"&gt;="&amp;Setup!$B$6,Leads!$B$6:$B$505,"&lt;="&amp;Setup!$B$8))</x:f>
      </x:c>
      <x:c r="J66" s="19" t="str">
        <x:f>IF(NOT(A66&lt;=MIN(Setup!$B$7,Setup!$B$8)),"",IF(COUNTIFS(Leads!$I$6:$I$505,A66,Leads!$B$6:$B$505,"&gt;="&amp;Setup!$B$6,Leads!$B$6:$B$505,"&lt;="&amp;Setup!$B$8)=0,"",IF(SUMIFS(Leads!$N$6:$N$505,Leads!$I$6:$I$505,A66)&gt;0,"n.a.",SUMIFS(Leads!$J$6:$J$505,Leads!$I$6:$I$505,A66))))</x:f>
      </x:c>
      <x:c r="K66" s="19" t="str">
        <x:f>IF(OR(COUNT(B66:C66)&lt;2,C66=0),"n.a.",B66/C66*1000)</x:f>
        <x:v>n.a.</x:v>
      </x:c>
      <x:c r="L66" s="20" t="str">
        <x:f>IF(OR(NOT(ISNUMBER(D66)),NOT(ISNUMBER(C66)),C66=0),"n.a.",D66/C66)</x:f>
        <x:v>n.a.</x:v>
      </x:c>
      <x:c r="M66" s="19" t="str">
        <x:f>IF(OR(NOT(ISNUMBER(B66)),NOT(ISNUMBER(D66)),D66=0),"n.a.",B66/D66)</x:f>
        <x:v>n.a.</x:v>
      </x:c>
      <x:c r="N66" s="19" t="str">
        <x:f>IF(OR(NOT(ISNUMBER(B66)),NOT(ISNUMBER(E66)),E66=0),"n.a.",B66/E66)</x:f>
        <x:v>n.a.</x:v>
      </x:c>
      <x:c r="O66" s="2" t="str">
        <x:f>IF(OR(NOT(A66&lt;=MIN(Setup!$B$7,Setup!$B$8)),COUNTA(Appointments!$A$6:$A$605)=0),"",COUNTIFS(Appointments!$C$6:$C$605,"&gt;="&amp;A66,Appointments!$C$6:$C$605,"&lt;="&amp;A66,Appointments!$D$6:$D$605,"Held",Appointments!$E$6:$E$605,"&gt;0",Appointments!$E$6:$E$605,"&lt;="&amp;Setup!$B$7))</x:f>
      </x:c>
      <x:c r="P66" s="2" t="str">
        <x:f>IF(OR(NOT(A66&lt;=MIN(Setup!$B$7,Setup!$B$8)),COUNTA(Appointments!$A$6:$A$605)=0),"",COUNTIFS(Appointments!$C$6:$C$605,"&gt;="&amp;A66,Appointments!$C$6:$C$605,"&lt;="&amp;A66,Appointments!$D$6:$D$605,"No-show",Appointments!$E$6:$E$605,"&gt;0",Appointments!$E$6:$E$605,"&lt;="&amp;Setup!$B$7))</x:f>
      </x:c>
      <x:c r="Q66" s="20" t="str">
        <x:f>IF(OR(COUNT(O66:P66)&lt;2,SUM(O66:P66)=0),"n.a.",O66/SUM(O66:P66))</x:f>
        <x:v>n.a.</x:v>
      </x:c>
      <x:c r="R66" s="2" t="str">
        <x:f>IF(NOT(A66&lt;=MIN(Setup!$B$7,Setup!$B$8)),"",COUNTIFS(Appointments!$C$6:$C$605,A66,Appointments!$D$6:$D$605,"Pending"))</x:f>
      </x:c>
      <x:c r="S66" s="2" t="str">
        <x:f>IF(NOT(A66&lt;=MIN(Setup!$B$7,Setup!$B$8)),"",COUNTIFS(Appointments!$C$6:$C$605,"&gt;="&amp;A66,Appointments!$C$6:$C$605,"&lt;="&amp;A66,Appointments!$D$6:$D$605,"Cancelled",Appointments!$E$6:$E$605,"&gt;0",Appointments!$E$6:$E$605,"&lt;="&amp;Setup!$B$7))</x:f>
      </x:c>
      <x:c r="T66" s="2" t="str">
        <x:f>IF(NOT(A66&lt;=MIN(Setup!$B$7,Setup!$B$8)),"",COUNTIFS(Appointments!$C$6:$C$605,"&gt;="&amp;A66,Appointments!$C$6:$C$605,"&lt;="&amp;A66,Appointments!$D$6:$D$605,"Rescheduled",Appointments!$E$6:$E$605,"&gt;0",Appointments!$E$6:$E$605,"&lt;="&amp;Setup!$B$7))</x:f>
      </x:c>
      <x:c r="U66" s="2" t="str">
        <x:f>IF(NOT(A66&lt;=MIN(Setup!$B$7,Setup!$B$8)),"Future",IF(COUNT(B66:D66)=3,"Reported","Missing ad input"))</x:f>
        <x:v>Future</x:v>
      </x:c>
      <x:c r="V66" s="2"/>
      <x:c r="W66" t="n">
        <x:f>IF(ISNUMBER(B66),1,0)</x:f>
        <x:v>0</x:v>
      </x:c>
    </x:row>
    <x:row r="67" ht="23" customHeight="1">
      <x:c r="A67" s="7" t="n">
        <x:f>Setup!$B$6+61</x:f>
        <x:v>46357</x:v>
      </x:c>
      <x:c r="B67" s="14"/>
      <x:c r="C67" s="5"/>
      <x:c r="D67" s="5"/>
      <x:c r="E67" s="2" t="str">
        <x:f>IF(OR(NOT(A67&lt;=MIN(Setup!$B$7,Setup!$B$8)),COUNTA(Leads!$A$6:$A$505)=0),"",COUNTIFS(Leads!$B$6:$B$505,"&gt;="&amp;A67,Leads!$B$6:$B$505,"&lt;="&amp;A67,Leads!$B$6:$B$505,"&gt;="&amp;Setup!$B$6,Leads!$B$6:$B$505,"&lt;="&amp;Setup!$B$8))</x:f>
      </x:c>
      <x:c r="F67" s="2" t="str">
        <x:f>IF(OR(NOT(A67&lt;=MIN(Setup!$B$7,Setup!$B$8)),COUNTA(Leads!$A$6:$A$505)=0),"",COUNTIFS(Leads!$E$6:$E$505,"&gt;="&amp;A67,Leads!$E$6:$E$505,"&lt;="&amp;A67,Leads!$B$6:$B$505,"&gt;="&amp;Setup!$B$6,Leads!$B$6:$B$505,"&lt;="&amp;Setup!$B$8))</x:f>
      </x:c>
      <x:c r="G67" s="2" t="str">
        <x:f>IF(OR(NOT(A67&lt;=MIN(Setup!$B$7,Setup!$B$8)),COUNTA(Leads!$A$6:$A$505)=0),"",COUNTIFS(Leads!$F$6:$F$505,"&gt;="&amp;A67,Leads!$F$6:$F$505,"&lt;="&amp;A67,Leads!$B$6:$B$505,"&gt;="&amp;Setup!$B$6,Leads!$B$6:$B$505,"&lt;="&amp;Setup!$B$8))</x:f>
      </x:c>
      <x:c r="H67" s="2" t="str">
        <x:f>IF(OR(NOT(A67&lt;=MIN(Setup!$B$7,Setup!$B$8)),COUNTA(Leads!$A$6:$A$505)=0),"",COUNTIFS(Leads!$G$6:$G$505,"&gt;="&amp;A67,Leads!$G$6:$G$505,"&lt;="&amp;A67,Leads!$B$6:$B$505,"&gt;="&amp;Setup!$B$6,Leads!$B$6:$B$505,"&lt;="&amp;Setup!$B$8))</x:f>
      </x:c>
      <x:c r="I67" s="2" t="str">
        <x:f>IF(OR(NOT(A67&lt;=MIN(Setup!$B$7,Setup!$B$8)),COUNTA(Leads!$A$6:$A$505)=0),"",COUNTIFS(Leads!$H$6:$H$505,"&gt;="&amp;A67,Leads!$H$6:$H$505,"&lt;="&amp;A67,Leads!$B$6:$B$505,"&gt;="&amp;Setup!$B$6,Leads!$B$6:$B$505,"&lt;="&amp;Setup!$B$8))</x:f>
      </x:c>
      <x:c r="J67" s="19" t="str">
        <x:f>IF(NOT(A67&lt;=MIN(Setup!$B$7,Setup!$B$8)),"",IF(COUNTIFS(Leads!$I$6:$I$505,A67,Leads!$B$6:$B$505,"&gt;="&amp;Setup!$B$6,Leads!$B$6:$B$505,"&lt;="&amp;Setup!$B$8)=0,"",IF(SUMIFS(Leads!$N$6:$N$505,Leads!$I$6:$I$505,A67)&gt;0,"n.a.",SUMIFS(Leads!$J$6:$J$505,Leads!$I$6:$I$505,A67))))</x:f>
      </x:c>
      <x:c r="K67" s="19" t="str">
        <x:f>IF(OR(COUNT(B67:C67)&lt;2,C67=0),"n.a.",B67/C67*1000)</x:f>
        <x:v>n.a.</x:v>
      </x:c>
      <x:c r="L67" s="20" t="str">
        <x:f>IF(OR(NOT(ISNUMBER(D67)),NOT(ISNUMBER(C67)),C67=0),"n.a.",D67/C67)</x:f>
        <x:v>n.a.</x:v>
      </x:c>
      <x:c r="M67" s="19" t="str">
        <x:f>IF(OR(NOT(ISNUMBER(B67)),NOT(ISNUMBER(D67)),D67=0),"n.a.",B67/D67)</x:f>
        <x:v>n.a.</x:v>
      </x:c>
      <x:c r="N67" s="19" t="str">
        <x:f>IF(OR(NOT(ISNUMBER(B67)),NOT(ISNUMBER(E67)),E67=0),"n.a.",B67/E67)</x:f>
        <x:v>n.a.</x:v>
      </x:c>
      <x:c r="O67" s="2" t="str">
        <x:f>IF(OR(NOT(A67&lt;=MIN(Setup!$B$7,Setup!$B$8)),COUNTA(Appointments!$A$6:$A$605)=0),"",COUNTIFS(Appointments!$C$6:$C$605,"&gt;="&amp;A67,Appointments!$C$6:$C$605,"&lt;="&amp;A67,Appointments!$D$6:$D$605,"Held",Appointments!$E$6:$E$605,"&gt;0",Appointments!$E$6:$E$605,"&lt;="&amp;Setup!$B$7))</x:f>
      </x:c>
      <x:c r="P67" s="2" t="str">
        <x:f>IF(OR(NOT(A67&lt;=MIN(Setup!$B$7,Setup!$B$8)),COUNTA(Appointments!$A$6:$A$605)=0),"",COUNTIFS(Appointments!$C$6:$C$605,"&gt;="&amp;A67,Appointments!$C$6:$C$605,"&lt;="&amp;A67,Appointments!$D$6:$D$605,"No-show",Appointments!$E$6:$E$605,"&gt;0",Appointments!$E$6:$E$605,"&lt;="&amp;Setup!$B$7))</x:f>
      </x:c>
      <x:c r="Q67" s="20" t="str">
        <x:f>IF(OR(COUNT(O67:P67)&lt;2,SUM(O67:P67)=0),"n.a.",O67/SUM(O67:P67))</x:f>
        <x:v>n.a.</x:v>
      </x:c>
      <x:c r="R67" s="2" t="str">
        <x:f>IF(NOT(A67&lt;=MIN(Setup!$B$7,Setup!$B$8)),"",COUNTIFS(Appointments!$C$6:$C$605,A67,Appointments!$D$6:$D$605,"Pending"))</x:f>
      </x:c>
      <x:c r="S67" s="2" t="str">
        <x:f>IF(NOT(A67&lt;=MIN(Setup!$B$7,Setup!$B$8)),"",COUNTIFS(Appointments!$C$6:$C$605,"&gt;="&amp;A67,Appointments!$C$6:$C$605,"&lt;="&amp;A67,Appointments!$D$6:$D$605,"Cancelled",Appointments!$E$6:$E$605,"&gt;0",Appointments!$E$6:$E$605,"&lt;="&amp;Setup!$B$7))</x:f>
      </x:c>
      <x:c r="T67" s="2" t="str">
        <x:f>IF(NOT(A67&lt;=MIN(Setup!$B$7,Setup!$B$8)),"",COUNTIFS(Appointments!$C$6:$C$605,"&gt;="&amp;A67,Appointments!$C$6:$C$605,"&lt;="&amp;A67,Appointments!$D$6:$D$605,"Rescheduled",Appointments!$E$6:$E$605,"&gt;0",Appointments!$E$6:$E$605,"&lt;="&amp;Setup!$B$7))</x:f>
      </x:c>
      <x:c r="U67" s="2" t="str">
        <x:f>IF(NOT(A67&lt;=MIN(Setup!$B$7,Setup!$B$8)),"Future",IF(COUNT(B67:D67)=3,"Reported","Missing ad input"))</x:f>
        <x:v>Future</x:v>
      </x:c>
      <x:c r="V67" s="2"/>
      <x:c r="W67" t="n">
        <x:f>IF(ISNUMBER(B67),1,0)</x:f>
        <x:v>0</x:v>
      </x:c>
    </x:row>
    <x:row r="68" ht="23" customHeight="1">
      <x:c r="A68" s="7" t="n">
        <x:f>Setup!$B$6+62</x:f>
        <x:v>46358</x:v>
      </x:c>
      <x:c r="B68" s="14"/>
      <x:c r="C68" s="5"/>
      <x:c r="D68" s="5"/>
      <x:c r="E68" s="2" t="str">
        <x:f>IF(OR(NOT(A68&lt;=MIN(Setup!$B$7,Setup!$B$8)),COUNTA(Leads!$A$6:$A$505)=0),"",COUNTIFS(Leads!$B$6:$B$505,"&gt;="&amp;A68,Leads!$B$6:$B$505,"&lt;="&amp;A68,Leads!$B$6:$B$505,"&gt;="&amp;Setup!$B$6,Leads!$B$6:$B$505,"&lt;="&amp;Setup!$B$8))</x:f>
      </x:c>
      <x:c r="F68" s="2" t="str">
        <x:f>IF(OR(NOT(A68&lt;=MIN(Setup!$B$7,Setup!$B$8)),COUNTA(Leads!$A$6:$A$505)=0),"",COUNTIFS(Leads!$E$6:$E$505,"&gt;="&amp;A68,Leads!$E$6:$E$505,"&lt;="&amp;A68,Leads!$B$6:$B$505,"&gt;="&amp;Setup!$B$6,Leads!$B$6:$B$505,"&lt;="&amp;Setup!$B$8))</x:f>
      </x:c>
      <x:c r="G68" s="2" t="str">
        <x:f>IF(OR(NOT(A68&lt;=MIN(Setup!$B$7,Setup!$B$8)),COUNTA(Leads!$A$6:$A$505)=0),"",COUNTIFS(Leads!$F$6:$F$505,"&gt;="&amp;A68,Leads!$F$6:$F$505,"&lt;="&amp;A68,Leads!$B$6:$B$505,"&gt;="&amp;Setup!$B$6,Leads!$B$6:$B$505,"&lt;="&amp;Setup!$B$8))</x:f>
      </x:c>
      <x:c r="H68" s="2" t="str">
        <x:f>IF(OR(NOT(A68&lt;=MIN(Setup!$B$7,Setup!$B$8)),COUNTA(Leads!$A$6:$A$505)=0),"",COUNTIFS(Leads!$G$6:$G$505,"&gt;="&amp;A68,Leads!$G$6:$G$505,"&lt;="&amp;A68,Leads!$B$6:$B$505,"&gt;="&amp;Setup!$B$6,Leads!$B$6:$B$505,"&lt;="&amp;Setup!$B$8))</x:f>
      </x:c>
      <x:c r="I68" s="2" t="str">
        <x:f>IF(OR(NOT(A68&lt;=MIN(Setup!$B$7,Setup!$B$8)),COUNTA(Leads!$A$6:$A$505)=0),"",COUNTIFS(Leads!$H$6:$H$505,"&gt;="&amp;A68,Leads!$H$6:$H$505,"&lt;="&amp;A68,Leads!$B$6:$B$505,"&gt;="&amp;Setup!$B$6,Leads!$B$6:$B$505,"&lt;="&amp;Setup!$B$8))</x:f>
      </x:c>
      <x:c r="J68" s="19" t="str">
        <x:f>IF(NOT(A68&lt;=MIN(Setup!$B$7,Setup!$B$8)),"",IF(COUNTIFS(Leads!$I$6:$I$505,A68,Leads!$B$6:$B$505,"&gt;="&amp;Setup!$B$6,Leads!$B$6:$B$505,"&lt;="&amp;Setup!$B$8)=0,"",IF(SUMIFS(Leads!$N$6:$N$505,Leads!$I$6:$I$505,A68)&gt;0,"n.a.",SUMIFS(Leads!$J$6:$J$505,Leads!$I$6:$I$505,A68))))</x:f>
      </x:c>
      <x:c r="K68" s="19" t="str">
        <x:f>IF(OR(COUNT(B68:C68)&lt;2,C68=0),"n.a.",B68/C68*1000)</x:f>
        <x:v>n.a.</x:v>
      </x:c>
      <x:c r="L68" s="20" t="str">
        <x:f>IF(OR(NOT(ISNUMBER(D68)),NOT(ISNUMBER(C68)),C68=0),"n.a.",D68/C68)</x:f>
        <x:v>n.a.</x:v>
      </x:c>
      <x:c r="M68" s="19" t="str">
        <x:f>IF(OR(NOT(ISNUMBER(B68)),NOT(ISNUMBER(D68)),D68=0),"n.a.",B68/D68)</x:f>
        <x:v>n.a.</x:v>
      </x:c>
      <x:c r="N68" s="19" t="str">
        <x:f>IF(OR(NOT(ISNUMBER(B68)),NOT(ISNUMBER(E68)),E68=0),"n.a.",B68/E68)</x:f>
        <x:v>n.a.</x:v>
      </x:c>
      <x:c r="O68" s="2" t="str">
        <x:f>IF(OR(NOT(A68&lt;=MIN(Setup!$B$7,Setup!$B$8)),COUNTA(Appointments!$A$6:$A$605)=0),"",COUNTIFS(Appointments!$C$6:$C$605,"&gt;="&amp;A68,Appointments!$C$6:$C$605,"&lt;="&amp;A68,Appointments!$D$6:$D$605,"Held",Appointments!$E$6:$E$605,"&gt;0",Appointments!$E$6:$E$605,"&lt;="&amp;Setup!$B$7))</x:f>
      </x:c>
      <x:c r="P68" s="2" t="str">
        <x:f>IF(OR(NOT(A68&lt;=MIN(Setup!$B$7,Setup!$B$8)),COUNTA(Appointments!$A$6:$A$605)=0),"",COUNTIFS(Appointments!$C$6:$C$605,"&gt;="&amp;A68,Appointments!$C$6:$C$605,"&lt;="&amp;A68,Appointments!$D$6:$D$605,"No-show",Appointments!$E$6:$E$605,"&gt;0",Appointments!$E$6:$E$605,"&lt;="&amp;Setup!$B$7))</x:f>
      </x:c>
      <x:c r="Q68" s="20" t="str">
        <x:f>IF(OR(COUNT(O68:P68)&lt;2,SUM(O68:P68)=0),"n.a.",O68/SUM(O68:P68))</x:f>
        <x:v>n.a.</x:v>
      </x:c>
      <x:c r="R68" s="2" t="str">
        <x:f>IF(NOT(A68&lt;=MIN(Setup!$B$7,Setup!$B$8)),"",COUNTIFS(Appointments!$C$6:$C$605,A68,Appointments!$D$6:$D$605,"Pending"))</x:f>
      </x:c>
      <x:c r="S68" s="2" t="str">
        <x:f>IF(NOT(A68&lt;=MIN(Setup!$B$7,Setup!$B$8)),"",COUNTIFS(Appointments!$C$6:$C$605,"&gt;="&amp;A68,Appointments!$C$6:$C$605,"&lt;="&amp;A68,Appointments!$D$6:$D$605,"Cancelled",Appointments!$E$6:$E$605,"&gt;0",Appointments!$E$6:$E$605,"&lt;="&amp;Setup!$B$7))</x:f>
      </x:c>
      <x:c r="T68" s="2" t="str">
        <x:f>IF(NOT(A68&lt;=MIN(Setup!$B$7,Setup!$B$8)),"",COUNTIFS(Appointments!$C$6:$C$605,"&gt;="&amp;A68,Appointments!$C$6:$C$605,"&lt;="&amp;A68,Appointments!$D$6:$D$605,"Rescheduled",Appointments!$E$6:$E$605,"&gt;0",Appointments!$E$6:$E$605,"&lt;="&amp;Setup!$B$7))</x:f>
      </x:c>
      <x:c r="U68" s="2" t="str">
        <x:f>IF(NOT(A68&lt;=MIN(Setup!$B$7,Setup!$B$8)),"Future",IF(COUNT(B68:D68)=3,"Reported","Missing ad input"))</x:f>
        <x:v>Future</x:v>
      </x:c>
      <x:c r="V68" s="2"/>
      <x:c r="W68" t="n">
        <x:f>IF(ISNUMBER(B68),1,0)</x:f>
        <x:v>0</x:v>
      </x:c>
    </x:row>
    <x:row r="69" ht="23" customHeight="1">
      <x:c r="A69" s="7" t="n">
        <x:f>Setup!$B$6+63</x:f>
        <x:v>46359</x:v>
      </x:c>
      <x:c r="B69" s="14"/>
      <x:c r="C69" s="5"/>
      <x:c r="D69" s="5"/>
      <x:c r="E69" s="2" t="str">
        <x:f>IF(OR(NOT(A69&lt;=MIN(Setup!$B$7,Setup!$B$8)),COUNTA(Leads!$A$6:$A$505)=0),"",COUNTIFS(Leads!$B$6:$B$505,"&gt;="&amp;A69,Leads!$B$6:$B$505,"&lt;="&amp;A69,Leads!$B$6:$B$505,"&gt;="&amp;Setup!$B$6,Leads!$B$6:$B$505,"&lt;="&amp;Setup!$B$8))</x:f>
      </x:c>
      <x:c r="F69" s="2" t="str">
        <x:f>IF(OR(NOT(A69&lt;=MIN(Setup!$B$7,Setup!$B$8)),COUNTA(Leads!$A$6:$A$505)=0),"",COUNTIFS(Leads!$E$6:$E$505,"&gt;="&amp;A69,Leads!$E$6:$E$505,"&lt;="&amp;A69,Leads!$B$6:$B$505,"&gt;="&amp;Setup!$B$6,Leads!$B$6:$B$505,"&lt;="&amp;Setup!$B$8))</x:f>
      </x:c>
      <x:c r="G69" s="2" t="str">
        <x:f>IF(OR(NOT(A69&lt;=MIN(Setup!$B$7,Setup!$B$8)),COUNTA(Leads!$A$6:$A$505)=0),"",COUNTIFS(Leads!$F$6:$F$505,"&gt;="&amp;A69,Leads!$F$6:$F$505,"&lt;="&amp;A69,Leads!$B$6:$B$505,"&gt;="&amp;Setup!$B$6,Leads!$B$6:$B$505,"&lt;="&amp;Setup!$B$8))</x:f>
      </x:c>
      <x:c r="H69" s="2" t="str">
        <x:f>IF(OR(NOT(A69&lt;=MIN(Setup!$B$7,Setup!$B$8)),COUNTA(Leads!$A$6:$A$505)=0),"",COUNTIFS(Leads!$G$6:$G$505,"&gt;="&amp;A69,Leads!$G$6:$G$505,"&lt;="&amp;A69,Leads!$B$6:$B$505,"&gt;="&amp;Setup!$B$6,Leads!$B$6:$B$505,"&lt;="&amp;Setup!$B$8))</x:f>
      </x:c>
      <x:c r="I69" s="2" t="str">
        <x:f>IF(OR(NOT(A69&lt;=MIN(Setup!$B$7,Setup!$B$8)),COUNTA(Leads!$A$6:$A$505)=0),"",COUNTIFS(Leads!$H$6:$H$505,"&gt;="&amp;A69,Leads!$H$6:$H$505,"&lt;="&amp;A69,Leads!$B$6:$B$505,"&gt;="&amp;Setup!$B$6,Leads!$B$6:$B$505,"&lt;="&amp;Setup!$B$8))</x:f>
      </x:c>
      <x:c r="J69" s="19" t="str">
        <x:f>IF(NOT(A69&lt;=MIN(Setup!$B$7,Setup!$B$8)),"",IF(COUNTIFS(Leads!$I$6:$I$505,A69,Leads!$B$6:$B$505,"&gt;="&amp;Setup!$B$6,Leads!$B$6:$B$505,"&lt;="&amp;Setup!$B$8)=0,"",IF(SUMIFS(Leads!$N$6:$N$505,Leads!$I$6:$I$505,A69)&gt;0,"n.a.",SUMIFS(Leads!$J$6:$J$505,Leads!$I$6:$I$505,A69))))</x:f>
      </x:c>
      <x:c r="K69" s="19" t="str">
        <x:f>IF(OR(COUNT(B69:C69)&lt;2,C69=0),"n.a.",B69/C69*1000)</x:f>
        <x:v>n.a.</x:v>
      </x:c>
      <x:c r="L69" s="20" t="str">
        <x:f>IF(OR(NOT(ISNUMBER(D69)),NOT(ISNUMBER(C69)),C69=0),"n.a.",D69/C69)</x:f>
        <x:v>n.a.</x:v>
      </x:c>
      <x:c r="M69" s="19" t="str">
        <x:f>IF(OR(NOT(ISNUMBER(B69)),NOT(ISNUMBER(D69)),D69=0),"n.a.",B69/D69)</x:f>
        <x:v>n.a.</x:v>
      </x:c>
      <x:c r="N69" s="19" t="str">
        <x:f>IF(OR(NOT(ISNUMBER(B69)),NOT(ISNUMBER(E69)),E69=0),"n.a.",B69/E69)</x:f>
        <x:v>n.a.</x:v>
      </x:c>
      <x:c r="O69" s="2" t="str">
        <x:f>IF(OR(NOT(A69&lt;=MIN(Setup!$B$7,Setup!$B$8)),COUNTA(Appointments!$A$6:$A$605)=0),"",COUNTIFS(Appointments!$C$6:$C$605,"&gt;="&amp;A69,Appointments!$C$6:$C$605,"&lt;="&amp;A69,Appointments!$D$6:$D$605,"Held",Appointments!$E$6:$E$605,"&gt;0",Appointments!$E$6:$E$605,"&lt;="&amp;Setup!$B$7))</x:f>
      </x:c>
      <x:c r="P69" s="2" t="str">
        <x:f>IF(OR(NOT(A69&lt;=MIN(Setup!$B$7,Setup!$B$8)),COUNTA(Appointments!$A$6:$A$605)=0),"",COUNTIFS(Appointments!$C$6:$C$605,"&gt;="&amp;A69,Appointments!$C$6:$C$605,"&lt;="&amp;A69,Appointments!$D$6:$D$605,"No-show",Appointments!$E$6:$E$605,"&gt;0",Appointments!$E$6:$E$605,"&lt;="&amp;Setup!$B$7))</x:f>
      </x:c>
      <x:c r="Q69" s="20" t="str">
        <x:f>IF(OR(COUNT(O69:P69)&lt;2,SUM(O69:P69)=0),"n.a.",O69/SUM(O69:P69))</x:f>
        <x:v>n.a.</x:v>
      </x:c>
      <x:c r="R69" s="2" t="str">
        <x:f>IF(NOT(A69&lt;=MIN(Setup!$B$7,Setup!$B$8)),"",COUNTIFS(Appointments!$C$6:$C$605,A69,Appointments!$D$6:$D$605,"Pending"))</x:f>
      </x:c>
      <x:c r="S69" s="2" t="str">
        <x:f>IF(NOT(A69&lt;=MIN(Setup!$B$7,Setup!$B$8)),"",COUNTIFS(Appointments!$C$6:$C$605,"&gt;="&amp;A69,Appointments!$C$6:$C$605,"&lt;="&amp;A69,Appointments!$D$6:$D$605,"Cancelled",Appointments!$E$6:$E$605,"&gt;0",Appointments!$E$6:$E$605,"&lt;="&amp;Setup!$B$7))</x:f>
      </x:c>
      <x:c r="T69" s="2" t="str">
        <x:f>IF(NOT(A69&lt;=MIN(Setup!$B$7,Setup!$B$8)),"",COUNTIFS(Appointments!$C$6:$C$605,"&gt;="&amp;A69,Appointments!$C$6:$C$605,"&lt;="&amp;A69,Appointments!$D$6:$D$605,"Rescheduled",Appointments!$E$6:$E$605,"&gt;0",Appointments!$E$6:$E$605,"&lt;="&amp;Setup!$B$7))</x:f>
      </x:c>
      <x:c r="U69" s="2" t="str">
        <x:f>IF(NOT(A69&lt;=MIN(Setup!$B$7,Setup!$B$8)),"Future",IF(COUNT(B69:D69)=3,"Reported","Missing ad input"))</x:f>
        <x:v>Future</x:v>
      </x:c>
      <x:c r="V69" s="2"/>
      <x:c r="W69" t="n">
        <x:f>IF(ISNUMBER(B69),1,0)</x:f>
        <x:v>0</x:v>
      </x:c>
    </x:row>
    <x:row r="70" ht="23" customHeight="1">
      <x:c r="A70" s="7" t="n">
        <x:f>Setup!$B$6+64</x:f>
        <x:v>46360</x:v>
      </x:c>
      <x:c r="B70" s="14"/>
      <x:c r="C70" s="5"/>
      <x:c r="D70" s="5"/>
      <x:c r="E70" s="2" t="str">
        <x:f>IF(OR(NOT(A70&lt;=MIN(Setup!$B$7,Setup!$B$8)),COUNTA(Leads!$A$6:$A$505)=0),"",COUNTIFS(Leads!$B$6:$B$505,"&gt;="&amp;A70,Leads!$B$6:$B$505,"&lt;="&amp;A70,Leads!$B$6:$B$505,"&gt;="&amp;Setup!$B$6,Leads!$B$6:$B$505,"&lt;="&amp;Setup!$B$8))</x:f>
      </x:c>
      <x:c r="F70" s="2" t="str">
        <x:f>IF(OR(NOT(A70&lt;=MIN(Setup!$B$7,Setup!$B$8)),COUNTA(Leads!$A$6:$A$505)=0),"",COUNTIFS(Leads!$E$6:$E$505,"&gt;="&amp;A70,Leads!$E$6:$E$505,"&lt;="&amp;A70,Leads!$B$6:$B$505,"&gt;="&amp;Setup!$B$6,Leads!$B$6:$B$505,"&lt;="&amp;Setup!$B$8))</x:f>
      </x:c>
      <x:c r="G70" s="2" t="str">
        <x:f>IF(OR(NOT(A70&lt;=MIN(Setup!$B$7,Setup!$B$8)),COUNTA(Leads!$A$6:$A$505)=0),"",COUNTIFS(Leads!$F$6:$F$505,"&gt;="&amp;A70,Leads!$F$6:$F$505,"&lt;="&amp;A70,Leads!$B$6:$B$505,"&gt;="&amp;Setup!$B$6,Leads!$B$6:$B$505,"&lt;="&amp;Setup!$B$8))</x:f>
      </x:c>
      <x:c r="H70" s="2" t="str">
        <x:f>IF(OR(NOT(A70&lt;=MIN(Setup!$B$7,Setup!$B$8)),COUNTA(Leads!$A$6:$A$505)=0),"",COUNTIFS(Leads!$G$6:$G$505,"&gt;="&amp;A70,Leads!$G$6:$G$505,"&lt;="&amp;A70,Leads!$B$6:$B$505,"&gt;="&amp;Setup!$B$6,Leads!$B$6:$B$505,"&lt;="&amp;Setup!$B$8))</x:f>
      </x:c>
      <x:c r="I70" s="2" t="str">
        <x:f>IF(OR(NOT(A70&lt;=MIN(Setup!$B$7,Setup!$B$8)),COUNTA(Leads!$A$6:$A$505)=0),"",COUNTIFS(Leads!$H$6:$H$505,"&gt;="&amp;A70,Leads!$H$6:$H$505,"&lt;="&amp;A70,Leads!$B$6:$B$505,"&gt;="&amp;Setup!$B$6,Leads!$B$6:$B$505,"&lt;="&amp;Setup!$B$8))</x:f>
      </x:c>
      <x:c r="J70" s="19" t="str">
        <x:f>IF(NOT(A70&lt;=MIN(Setup!$B$7,Setup!$B$8)),"",IF(COUNTIFS(Leads!$I$6:$I$505,A70,Leads!$B$6:$B$505,"&gt;="&amp;Setup!$B$6,Leads!$B$6:$B$505,"&lt;="&amp;Setup!$B$8)=0,"",IF(SUMIFS(Leads!$N$6:$N$505,Leads!$I$6:$I$505,A70)&gt;0,"n.a.",SUMIFS(Leads!$J$6:$J$505,Leads!$I$6:$I$505,A70))))</x:f>
      </x:c>
      <x:c r="K70" s="19" t="str">
        <x:f>IF(OR(COUNT(B70:C70)&lt;2,C70=0),"n.a.",B70/C70*1000)</x:f>
        <x:v>n.a.</x:v>
      </x:c>
      <x:c r="L70" s="20" t="str">
        <x:f>IF(OR(NOT(ISNUMBER(D70)),NOT(ISNUMBER(C70)),C70=0),"n.a.",D70/C70)</x:f>
        <x:v>n.a.</x:v>
      </x:c>
      <x:c r="M70" s="19" t="str">
        <x:f>IF(OR(NOT(ISNUMBER(B70)),NOT(ISNUMBER(D70)),D70=0),"n.a.",B70/D70)</x:f>
        <x:v>n.a.</x:v>
      </x:c>
      <x:c r="N70" s="19" t="str">
        <x:f>IF(OR(NOT(ISNUMBER(B70)),NOT(ISNUMBER(E70)),E70=0),"n.a.",B70/E70)</x:f>
        <x:v>n.a.</x:v>
      </x:c>
      <x:c r="O70" s="2" t="str">
        <x:f>IF(OR(NOT(A70&lt;=MIN(Setup!$B$7,Setup!$B$8)),COUNTA(Appointments!$A$6:$A$605)=0),"",COUNTIFS(Appointments!$C$6:$C$605,"&gt;="&amp;A70,Appointments!$C$6:$C$605,"&lt;="&amp;A70,Appointments!$D$6:$D$605,"Held",Appointments!$E$6:$E$605,"&gt;0",Appointments!$E$6:$E$605,"&lt;="&amp;Setup!$B$7))</x:f>
      </x:c>
      <x:c r="P70" s="2" t="str">
        <x:f>IF(OR(NOT(A70&lt;=MIN(Setup!$B$7,Setup!$B$8)),COUNTA(Appointments!$A$6:$A$605)=0),"",COUNTIFS(Appointments!$C$6:$C$605,"&gt;="&amp;A70,Appointments!$C$6:$C$605,"&lt;="&amp;A70,Appointments!$D$6:$D$605,"No-show",Appointments!$E$6:$E$605,"&gt;0",Appointments!$E$6:$E$605,"&lt;="&amp;Setup!$B$7))</x:f>
      </x:c>
      <x:c r="Q70" s="20" t="str">
        <x:f>IF(OR(COUNT(O70:P70)&lt;2,SUM(O70:P70)=0),"n.a.",O70/SUM(O70:P70))</x:f>
        <x:v>n.a.</x:v>
      </x:c>
      <x:c r="R70" s="2" t="str">
        <x:f>IF(NOT(A70&lt;=MIN(Setup!$B$7,Setup!$B$8)),"",COUNTIFS(Appointments!$C$6:$C$605,A70,Appointments!$D$6:$D$605,"Pending"))</x:f>
      </x:c>
      <x:c r="S70" s="2" t="str">
        <x:f>IF(NOT(A70&lt;=MIN(Setup!$B$7,Setup!$B$8)),"",COUNTIFS(Appointments!$C$6:$C$605,"&gt;="&amp;A70,Appointments!$C$6:$C$605,"&lt;="&amp;A70,Appointments!$D$6:$D$605,"Cancelled",Appointments!$E$6:$E$605,"&gt;0",Appointments!$E$6:$E$605,"&lt;="&amp;Setup!$B$7))</x:f>
      </x:c>
      <x:c r="T70" s="2" t="str">
        <x:f>IF(NOT(A70&lt;=MIN(Setup!$B$7,Setup!$B$8)),"",COUNTIFS(Appointments!$C$6:$C$605,"&gt;="&amp;A70,Appointments!$C$6:$C$605,"&lt;="&amp;A70,Appointments!$D$6:$D$605,"Rescheduled",Appointments!$E$6:$E$605,"&gt;0",Appointments!$E$6:$E$605,"&lt;="&amp;Setup!$B$7))</x:f>
      </x:c>
      <x:c r="U70" s="2" t="str">
        <x:f>IF(NOT(A70&lt;=MIN(Setup!$B$7,Setup!$B$8)),"Future",IF(COUNT(B70:D70)=3,"Reported","Missing ad input"))</x:f>
        <x:v>Future</x:v>
      </x:c>
      <x:c r="V70" s="2"/>
      <x:c r="W70" t="n">
        <x:f>IF(ISNUMBER(B70),1,0)</x:f>
        <x:v>0</x:v>
      </x:c>
    </x:row>
    <x:row r="71" ht="23" customHeight="1">
      <x:c r="A71" s="7" t="n">
        <x:f>Setup!$B$6+65</x:f>
        <x:v>46361</x:v>
      </x:c>
      <x:c r="B71" s="14"/>
      <x:c r="C71" s="5"/>
      <x:c r="D71" s="5"/>
      <x:c r="E71" s="2" t="str">
        <x:f>IF(OR(NOT(A71&lt;=MIN(Setup!$B$7,Setup!$B$8)),COUNTA(Leads!$A$6:$A$505)=0),"",COUNTIFS(Leads!$B$6:$B$505,"&gt;="&amp;A71,Leads!$B$6:$B$505,"&lt;="&amp;A71,Leads!$B$6:$B$505,"&gt;="&amp;Setup!$B$6,Leads!$B$6:$B$505,"&lt;="&amp;Setup!$B$8))</x:f>
      </x:c>
      <x:c r="F71" s="2" t="str">
        <x:f>IF(OR(NOT(A71&lt;=MIN(Setup!$B$7,Setup!$B$8)),COUNTA(Leads!$A$6:$A$505)=0),"",COUNTIFS(Leads!$E$6:$E$505,"&gt;="&amp;A71,Leads!$E$6:$E$505,"&lt;="&amp;A71,Leads!$B$6:$B$505,"&gt;="&amp;Setup!$B$6,Leads!$B$6:$B$505,"&lt;="&amp;Setup!$B$8))</x:f>
      </x:c>
      <x:c r="G71" s="2" t="str">
        <x:f>IF(OR(NOT(A71&lt;=MIN(Setup!$B$7,Setup!$B$8)),COUNTA(Leads!$A$6:$A$505)=0),"",COUNTIFS(Leads!$F$6:$F$505,"&gt;="&amp;A71,Leads!$F$6:$F$505,"&lt;="&amp;A71,Leads!$B$6:$B$505,"&gt;="&amp;Setup!$B$6,Leads!$B$6:$B$505,"&lt;="&amp;Setup!$B$8))</x:f>
      </x:c>
      <x:c r="H71" s="2" t="str">
        <x:f>IF(OR(NOT(A71&lt;=MIN(Setup!$B$7,Setup!$B$8)),COUNTA(Leads!$A$6:$A$505)=0),"",COUNTIFS(Leads!$G$6:$G$505,"&gt;="&amp;A71,Leads!$G$6:$G$505,"&lt;="&amp;A71,Leads!$B$6:$B$505,"&gt;="&amp;Setup!$B$6,Leads!$B$6:$B$505,"&lt;="&amp;Setup!$B$8))</x:f>
      </x:c>
      <x:c r="I71" s="2" t="str">
        <x:f>IF(OR(NOT(A71&lt;=MIN(Setup!$B$7,Setup!$B$8)),COUNTA(Leads!$A$6:$A$505)=0),"",COUNTIFS(Leads!$H$6:$H$505,"&gt;="&amp;A71,Leads!$H$6:$H$505,"&lt;="&amp;A71,Leads!$B$6:$B$505,"&gt;="&amp;Setup!$B$6,Leads!$B$6:$B$505,"&lt;="&amp;Setup!$B$8))</x:f>
      </x:c>
      <x:c r="J71" s="19" t="str">
        <x:f>IF(NOT(A71&lt;=MIN(Setup!$B$7,Setup!$B$8)),"",IF(COUNTIFS(Leads!$I$6:$I$505,A71,Leads!$B$6:$B$505,"&gt;="&amp;Setup!$B$6,Leads!$B$6:$B$505,"&lt;="&amp;Setup!$B$8)=0,"",IF(SUMIFS(Leads!$N$6:$N$505,Leads!$I$6:$I$505,A71)&gt;0,"n.a.",SUMIFS(Leads!$J$6:$J$505,Leads!$I$6:$I$505,A71))))</x:f>
      </x:c>
      <x:c r="K71" s="19" t="str">
        <x:f>IF(OR(COUNT(B71:C71)&lt;2,C71=0),"n.a.",B71/C71*1000)</x:f>
        <x:v>n.a.</x:v>
      </x:c>
      <x:c r="L71" s="20" t="str">
        <x:f>IF(OR(NOT(ISNUMBER(D71)),NOT(ISNUMBER(C71)),C71=0),"n.a.",D71/C71)</x:f>
        <x:v>n.a.</x:v>
      </x:c>
      <x:c r="M71" s="19" t="str">
        <x:f>IF(OR(NOT(ISNUMBER(B71)),NOT(ISNUMBER(D71)),D71=0),"n.a.",B71/D71)</x:f>
        <x:v>n.a.</x:v>
      </x:c>
      <x:c r="N71" s="19" t="str">
        <x:f>IF(OR(NOT(ISNUMBER(B71)),NOT(ISNUMBER(E71)),E71=0),"n.a.",B71/E71)</x:f>
        <x:v>n.a.</x:v>
      </x:c>
      <x:c r="O71" s="2" t="str">
        <x:f>IF(OR(NOT(A71&lt;=MIN(Setup!$B$7,Setup!$B$8)),COUNTA(Appointments!$A$6:$A$605)=0),"",COUNTIFS(Appointments!$C$6:$C$605,"&gt;="&amp;A71,Appointments!$C$6:$C$605,"&lt;="&amp;A71,Appointments!$D$6:$D$605,"Held",Appointments!$E$6:$E$605,"&gt;0",Appointments!$E$6:$E$605,"&lt;="&amp;Setup!$B$7))</x:f>
      </x:c>
      <x:c r="P71" s="2" t="str">
        <x:f>IF(OR(NOT(A71&lt;=MIN(Setup!$B$7,Setup!$B$8)),COUNTA(Appointments!$A$6:$A$605)=0),"",COUNTIFS(Appointments!$C$6:$C$605,"&gt;="&amp;A71,Appointments!$C$6:$C$605,"&lt;="&amp;A71,Appointments!$D$6:$D$605,"No-show",Appointments!$E$6:$E$605,"&gt;0",Appointments!$E$6:$E$605,"&lt;="&amp;Setup!$B$7))</x:f>
      </x:c>
      <x:c r="Q71" s="20" t="str">
        <x:f>IF(OR(COUNT(O71:P71)&lt;2,SUM(O71:P71)=0),"n.a.",O71/SUM(O71:P71))</x:f>
        <x:v>n.a.</x:v>
      </x:c>
      <x:c r="R71" s="2" t="str">
        <x:f>IF(NOT(A71&lt;=MIN(Setup!$B$7,Setup!$B$8)),"",COUNTIFS(Appointments!$C$6:$C$605,A71,Appointments!$D$6:$D$605,"Pending"))</x:f>
      </x:c>
      <x:c r="S71" s="2" t="str">
        <x:f>IF(NOT(A71&lt;=MIN(Setup!$B$7,Setup!$B$8)),"",COUNTIFS(Appointments!$C$6:$C$605,"&gt;="&amp;A71,Appointments!$C$6:$C$605,"&lt;="&amp;A71,Appointments!$D$6:$D$605,"Cancelled",Appointments!$E$6:$E$605,"&gt;0",Appointments!$E$6:$E$605,"&lt;="&amp;Setup!$B$7))</x:f>
      </x:c>
      <x:c r="T71" s="2" t="str">
        <x:f>IF(NOT(A71&lt;=MIN(Setup!$B$7,Setup!$B$8)),"",COUNTIFS(Appointments!$C$6:$C$605,"&gt;="&amp;A71,Appointments!$C$6:$C$605,"&lt;="&amp;A71,Appointments!$D$6:$D$605,"Rescheduled",Appointments!$E$6:$E$605,"&gt;0",Appointments!$E$6:$E$605,"&lt;="&amp;Setup!$B$7))</x:f>
      </x:c>
      <x:c r="U71" s="2" t="str">
        <x:f>IF(NOT(A71&lt;=MIN(Setup!$B$7,Setup!$B$8)),"Future",IF(COUNT(B71:D71)=3,"Reported","Missing ad input"))</x:f>
        <x:v>Future</x:v>
      </x:c>
      <x:c r="V71" s="2"/>
      <x:c r="W71" t="n">
        <x:f>IF(ISNUMBER(B71),1,0)</x:f>
        <x:v>0</x:v>
      </x:c>
    </x:row>
    <x:row r="72" ht="23" customHeight="1">
      <x:c r="A72" s="7" t="n">
        <x:f>Setup!$B$6+66</x:f>
        <x:v>46362</x:v>
      </x:c>
      <x:c r="B72" s="14"/>
      <x:c r="C72" s="5"/>
      <x:c r="D72" s="5"/>
      <x:c r="E72" s="2" t="str">
        <x:f>IF(OR(NOT(A72&lt;=MIN(Setup!$B$7,Setup!$B$8)),COUNTA(Leads!$A$6:$A$505)=0),"",COUNTIFS(Leads!$B$6:$B$505,"&gt;="&amp;A72,Leads!$B$6:$B$505,"&lt;="&amp;A72,Leads!$B$6:$B$505,"&gt;="&amp;Setup!$B$6,Leads!$B$6:$B$505,"&lt;="&amp;Setup!$B$8))</x:f>
      </x:c>
      <x:c r="F72" s="2" t="str">
        <x:f>IF(OR(NOT(A72&lt;=MIN(Setup!$B$7,Setup!$B$8)),COUNTA(Leads!$A$6:$A$505)=0),"",COUNTIFS(Leads!$E$6:$E$505,"&gt;="&amp;A72,Leads!$E$6:$E$505,"&lt;="&amp;A72,Leads!$B$6:$B$505,"&gt;="&amp;Setup!$B$6,Leads!$B$6:$B$505,"&lt;="&amp;Setup!$B$8))</x:f>
      </x:c>
      <x:c r="G72" s="2" t="str">
        <x:f>IF(OR(NOT(A72&lt;=MIN(Setup!$B$7,Setup!$B$8)),COUNTA(Leads!$A$6:$A$505)=0),"",COUNTIFS(Leads!$F$6:$F$505,"&gt;="&amp;A72,Leads!$F$6:$F$505,"&lt;="&amp;A72,Leads!$B$6:$B$505,"&gt;="&amp;Setup!$B$6,Leads!$B$6:$B$505,"&lt;="&amp;Setup!$B$8))</x:f>
      </x:c>
      <x:c r="H72" s="2" t="str">
        <x:f>IF(OR(NOT(A72&lt;=MIN(Setup!$B$7,Setup!$B$8)),COUNTA(Leads!$A$6:$A$505)=0),"",COUNTIFS(Leads!$G$6:$G$505,"&gt;="&amp;A72,Leads!$G$6:$G$505,"&lt;="&amp;A72,Leads!$B$6:$B$505,"&gt;="&amp;Setup!$B$6,Leads!$B$6:$B$505,"&lt;="&amp;Setup!$B$8))</x:f>
      </x:c>
      <x:c r="I72" s="2" t="str">
        <x:f>IF(OR(NOT(A72&lt;=MIN(Setup!$B$7,Setup!$B$8)),COUNTA(Leads!$A$6:$A$505)=0),"",COUNTIFS(Leads!$H$6:$H$505,"&gt;="&amp;A72,Leads!$H$6:$H$505,"&lt;="&amp;A72,Leads!$B$6:$B$505,"&gt;="&amp;Setup!$B$6,Leads!$B$6:$B$505,"&lt;="&amp;Setup!$B$8))</x:f>
      </x:c>
      <x:c r="J72" s="19" t="str">
        <x:f>IF(NOT(A72&lt;=MIN(Setup!$B$7,Setup!$B$8)),"",IF(COUNTIFS(Leads!$I$6:$I$505,A72,Leads!$B$6:$B$505,"&gt;="&amp;Setup!$B$6,Leads!$B$6:$B$505,"&lt;="&amp;Setup!$B$8)=0,"",IF(SUMIFS(Leads!$N$6:$N$505,Leads!$I$6:$I$505,A72)&gt;0,"n.a.",SUMIFS(Leads!$J$6:$J$505,Leads!$I$6:$I$505,A72))))</x:f>
      </x:c>
      <x:c r="K72" s="19" t="str">
        <x:f>IF(OR(COUNT(B72:C72)&lt;2,C72=0),"n.a.",B72/C72*1000)</x:f>
        <x:v>n.a.</x:v>
      </x:c>
      <x:c r="L72" s="20" t="str">
        <x:f>IF(OR(NOT(ISNUMBER(D72)),NOT(ISNUMBER(C72)),C72=0),"n.a.",D72/C72)</x:f>
        <x:v>n.a.</x:v>
      </x:c>
      <x:c r="M72" s="19" t="str">
        <x:f>IF(OR(NOT(ISNUMBER(B72)),NOT(ISNUMBER(D72)),D72=0),"n.a.",B72/D72)</x:f>
        <x:v>n.a.</x:v>
      </x:c>
      <x:c r="N72" s="19" t="str">
        <x:f>IF(OR(NOT(ISNUMBER(B72)),NOT(ISNUMBER(E72)),E72=0),"n.a.",B72/E72)</x:f>
        <x:v>n.a.</x:v>
      </x:c>
      <x:c r="O72" s="2" t="str">
        <x:f>IF(OR(NOT(A72&lt;=MIN(Setup!$B$7,Setup!$B$8)),COUNTA(Appointments!$A$6:$A$605)=0),"",COUNTIFS(Appointments!$C$6:$C$605,"&gt;="&amp;A72,Appointments!$C$6:$C$605,"&lt;="&amp;A72,Appointments!$D$6:$D$605,"Held",Appointments!$E$6:$E$605,"&gt;0",Appointments!$E$6:$E$605,"&lt;="&amp;Setup!$B$7))</x:f>
      </x:c>
      <x:c r="P72" s="2" t="str">
        <x:f>IF(OR(NOT(A72&lt;=MIN(Setup!$B$7,Setup!$B$8)),COUNTA(Appointments!$A$6:$A$605)=0),"",COUNTIFS(Appointments!$C$6:$C$605,"&gt;="&amp;A72,Appointments!$C$6:$C$605,"&lt;="&amp;A72,Appointments!$D$6:$D$605,"No-show",Appointments!$E$6:$E$605,"&gt;0",Appointments!$E$6:$E$605,"&lt;="&amp;Setup!$B$7))</x:f>
      </x:c>
      <x:c r="Q72" s="20" t="str">
        <x:f>IF(OR(COUNT(O72:P72)&lt;2,SUM(O72:P72)=0),"n.a.",O72/SUM(O72:P72))</x:f>
        <x:v>n.a.</x:v>
      </x:c>
      <x:c r="R72" s="2" t="str">
        <x:f>IF(NOT(A72&lt;=MIN(Setup!$B$7,Setup!$B$8)),"",COUNTIFS(Appointments!$C$6:$C$605,A72,Appointments!$D$6:$D$605,"Pending"))</x:f>
      </x:c>
      <x:c r="S72" s="2" t="str">
        <x:f>IF(NOT(A72&lt;=MIN(Setup!$B$7,Setup!$B$8)),"",COUNTIFS(Appointments!$C$6:$C$605,"&gt;="&amp;A72,Appointments!$C$6:$C$605,"&lt;="&amp;A72,Appointments!$D$6:$D$605,"Cancelled",Appointments!$E$6:$E$605,"&gt;0",Appointments!$E$6:$E$605,"&lt;="&amp;Setup!$B$7))</x:f>
      </x:c>
      <x:c r="T72" s="2" t="str">
        <x:f>IF(NOT(A72&lt;=MIN(Setup!$B$7,Setup!$B$8)),"",COUNTIFS(Appointments!$C$6:$C$605,"&gt;="&amp;A72,Appointments!$C$6:$C$605,"&lt;="&amp;A72,Appointments!$D$6:$D$605,"Rescheduled",Appointments!$E$6:$E$605,"&gt;0",Appointments!$E$6:$E$605,"&lt;="&amp;Setup!$B$7))</x:f>
      </x:c>
      <x:c r="U72" s="2" t="str">
        <x:f>IF(NOT(A72&lt;=MIN(Setup!$B$7,Setup!$B$8)),"Future",IF(COUNT(B72:D72)=3,"Reported","Missing ad input"))</x:f>
        <x:v>Future</x:v>
      </x:c>
      <x:c r="V72" s="2"/>
      <x:c r="W72" t="n">
        <x:f>IF(ISNUMBER(B72),1,0)</x:f>
        <x:v>0</x:v>
      </x:c>
    </x:row>
    <x:row r="73" ht="23" customHeight="1">
      <x:c r="A73" s="7" t="n">
        <x:f>Setup!$B$6+67</x:f>
        <x:v>46363</x:v>
      </x:c>
      <x:c r="B73" s="14"/>
      <x:c r="C73" s="5"/>
      <x:c r="D73" s="5"/>
      <x:c r="E73" s="2" t="str">
        <x:f>IF(OR(NOT(A73&lt;=MIN(Setup!$B$7,Setup!$B$8)),COUNTA(Leads!$A$6:$A$505)=0),"",COUNTIFS(Leads!$B$6:$B$505,"&gt;="&amp;A73,Leads!$B$6:$B$505,"&lt;="&amp;A73,Leads!$B$6:$B$505,"&gt;="&amp;Setup!$B$6,Leads!$B$6:$B$505,"&lt;="&amp;Setup!$B$8))</x:f>
      </x:c>
      <x:c r="F73" s="2" t="str">
        <x:f>IF(OR(NOT(A73&lt;=MIN(Setup!$B$7,Setup!$B$8)),COUNTA(Leads!$A$6:$A$505)=0),"",COUNTIFS(Leads!$E$6:$E$505,"&gt;="&amp;A73,Leads!$E$6:$E$505,"&lt;="&amp;A73,Leads!$B$6:$B$505,"&gt;="&amp;Setup!$B$6,Leads!$B$6:$B$505,"&lt;="&amp;Setup!$B$8))</x:f>
      </x:c>
      <x:c r="G73" s="2" t="str">
        <x:f>IF(OR(NOT(A73&lt;=MIN(Setup!$B$7,Setup!$B$8)),COUNTA(Leads!$A$6:$A$505)=0),"",COUNTIFS(Leads!$F$6:$F$505,"&gt;="&amp;A73,Leads!$F$6:$F$505,"&lt;="&amp;A73,Leads!$B$6:$B$505,"&gt;="&amp;Setup!$B$6,Leads!$B$6:$B$505,"&lt;="&amp;Setup!$B$8))</x:f>
      </x:c>
      <x:c r="H73" s="2" t="str">
        <x:f>IF(OR(NOT(A73&lt;=MIN(Setup!$B$7,Setup!$B$8)),COUNTA(Leads!$A$6:$A$505)=0),"",COUNTIFS(Leads!$G$6:$G$505,"&gt;="&amp;A73,Leads!$G$6:$G$505,"&lt;="&amp;A73,Leads!$B$6:$B$505,"&gt;="&amp;Setup!$B$6,Leads!$B$6:$B$505,"&lt;="&amp;Setup!$B$8))</x:f>
      </x:c>
      <x:c r="I73" s="2" t="str">
        <x:f>IF(OR(NOT(A73&lt;=MIN(Setup!$B$7,Setup!$B$8)),COUNTA(Leads!$A$6:$A$505)=0),"",COUNTIFS(Leads!$H$6:$H$505,"&gt;="&amp;A73,Leads!$H$6:$H$505,"&lt;="&amp;A73,Leads!$B$6:$B$505,"&gt;="&amp;Setup!$B$6,Leads!$B$6:$B$505,"&lt;="&amp;Setup!$B$8))</x:f>
      </x:c>
      <x:c r="J73" s="19" t="str">
        <x:f>IF(NOT(A73&lt;=MIN(Setup!$B$7,Setup!$B$8)),"",IF(COUNTIFS(Leads!$I$6:$I$505,A73,Leads!$B$6:$B$505,"&gt;="&amp;Setup!$B$6,Leads!$B$6:$B$505,"&lt;="&amp;Setup!$B$8)=0,"",IF(SUMIFS(Leads!$N$6:$N$505,Leads!$I$6:$I$505,A73)&gt;0,"n.a.",SUMIFS(Leads!$J$6:$J$505,Leads!$I$6:$I$505,A73))))</x:f>
      </x:c>
      <x:c r="K73" s="19" t="str">
        <x:f>IF(OR(COUNT(B73:C73)&lt;2,C73=0),"n.a.",B73/C73*1000)</x:f>
        <x:v>n.a.</x:v>
      </x:c>
      <x:c r="L73" s="20" t="str">
        <x:f>IF(OR(NOT(ISNUMBER(D73)),NOT(ISNUMBER(C73)),C73=0),"n.a.",D73/C73)</x:f>
        <x:v>n.a.</x:v>
      </x:c>
      <x:c r="M73" s="19" t="str">
        <x:f>IF(OR(NOT(ISNUMBER(B73)),NOT(ISNUMBER(D73)),D73=0),"n.a.",B73/D73)</x:f>
        <x:v>n.a.</x:v>
      </x:c>
      <x:c r="N73" s="19" t="str">
        <x:f>IF(OR(NOT(ISNUMBER(B73)),NOT(ISNUMBER(E73)),E73=0),"n.a.",B73/E73)</x:f>
        <x:v>n.a.</x:v>
      </x:c>
      <x:c r="O73" s="2" t="str">
        <x:f>IF(OR(NOT(A73&lt;=MIN(Setup!$B$7,Setup!$B$8)),COUNTA(Appointments!$A$6:$A$605)=0),"",COUNTIFS(Appointments!$C$6:$C$605,"&gt;="&amp;A73,Appointments!$C$6:$C$605,"&lt;="&amp;A73,Appointments!$D$6:$D$605,"Held",Appointments!$E$6:$E$605,"&gt;0",Appointments!$E$6:$E$605,"&lt;="&amp;Setup!$B$7))</x:f>
      </x:c>
      <x:c r="P73" s="2" t="str">
        <x:f>IF(OR(NOT(A73&lt;=MIN(Setup!$B$7,Setup!$B$8)),COUNTA(Appointments!$A$6:$A$605)=0),"",COUNTIFS(Appointments!$C$6:$C$605,"&gt;="&amp;A73,Appointments!$C$6:$C$605,"&lt;="&amp;A73,Appointments!$D$6:$D$605,"No-show",Appointments!$E$6:$E$605,"&gt;0",Appointments!$E$6:$E$605,"&lt;="&amp;Setup!$B$7))</x:f>
      </x:c>
      <x:c r="Q73" s="20" t="str">
        <x:f>IF(OR(COUNT(O73:P73)&lt;2,SUM(O73:P73)=0),"n.a.",O73/SUM(O73:P73))</x:f>
        <x:v>n.a.</x:v>
      </x:c>
      <x:c r="R73" s="2" t="str">
        <x:f>IF(NOT(A73&lt;=MIN(Setup!$B$7,Setup!$B$8)),"",COUNTIFS(Appointments!$C$6:$C$605,A73,Appointments!$D$6:$D$605,"Pending"))</x:f>
      </x:c>
      <x:c r="S73" s="2" t="str">
        <x:f>IF(NOT(A73&lt;=MIN(Setup!$B$7,Setup!$B$8)),"",COUNTIFS(Appointments!$C$6:$C$605,"&gt;="&amp;A73,Appointments!$C$6:$C$605,"&lt;="&amp;A73,Appointments!$D$6:$D$605,"Cancelled",Appointments!$E$6:$E$605,"&gt;0",Appointments!$E$6:$E$605,"&lt;="&amp;Setup!$B$7))</x:f>
      </x:c>
      <x:c r="T73" s="2" t="str">
        <x:f>IF(NOT(A73&lt;=MIN(Setup!$B$7,Setup!$B$8)),"",COUNTIFS(Appointments!$C$6:$C$605,"&gt;="&amp;A73,Appointments!$C$6:$C$605,"&lt;="&amp;A73,Appointments!$D$6:$D$605,"Rescheduled",Appointments!$E$6:$E$605,"&gt;0",Appointments!$E$6:$E$605,"&lt;="&amp;Setup!$B$7))</x:f>
      </x:c>
      <x:c r="U73" s="2" t="str">
        <x:f>IF(NOT(A73&lt;=MIN(Setup!$B$7,Setup!$B$8)),"Future",IF(COUNT(B73:D73)=3,"Reported","Missing ad input"))</x:f>
        <x:v>Future</x:v>
      </x:c>
      <x:c r="V73" s="2"/>
      <x:c r="W73" t="n">
        <x:f>IF(ISNUMBER(B73),1,0)</x:f>
        <x:v>0</x:v>
      </x:c>
    </x:row>
    <x:row r="74" ht="23" customHeight="1">
      <x:c r="A74" s="7" t="n">
        <x:f>Setup!$B$6+68</x:f>
        <x:v>46364</x:v>
      </x:c>
      <x:c r="B74" s="14"/>
      <x:c r="C74" s="5"/>
      <x:c r="D74" s="5"/>
      <x:c r="E74" s="2" t="str">
        <x:f>IF(OR(NOT(A74&lt;=MIN(Setup!$B$7,Setup!$B$8)),COUNTA(Leads!$A$6:$A$505)=0),"",COUNTIFS(Leads!$B$6:$B$505,"&gt;="&amp;A74,Leads!$B$6:$B$505,"&lt;="&amp;A74,Leads!$B$6:$B$505,"&gt;="&amp;Setup!$B$6,Leads!$B$6:$B$505,"&lt;="&amp;Setup!$B$8))</x:f>
      </x:c>
      <x:c r="F74" s="2" t="str">
        <x:f>IF(OR(NOT(A74&lt;=MIN(Setup!$B$7,Setup!$B$8)),COUNTA(Leads!$A$6:$A$505)=0),"",COUNTIFS(Leads!$E$6:$E$505,"&gt;="&amp;A74,Leads!$E$6:$E$505,"&lt;="&amp;A74,Leads!$B$6:$B$505,"&gt;="&amp;Setup!$B$6,Leads!$B$6:$B$505,"&lt;="&amp;Setup!$B$8))</x:f>
      </x:c>
      <x:c r="G74" s="2" t="str">
        <x:f>IF(OR(NOT(A74&lt;=MIN(Setup!$B$7,Setup!$B$8)),COUNTA(Leads!$A$6:$A$505)=0),"",COUNTIFS(Leads!$F$6:$F$505,"&gt;="&amp;A74,Leads!$F$6:$F$505,"&lt;="&amp;A74,Leads!$B$6:$B$505,"&gt;="&amp;Setup!$B$6,Leads!$B$6:$B$505,"&lt;="&amp;Setup!$B$8))</x:f>
      </x:c>
      <x:c r="H74" s="2" t="str">
        <x:f>IF(OR(NOT(A74&lt;=MIN(Setup!$B$7,Setup!$B$8)),COUNTA(Leads!$A$6:$A$505)=0),"",COUNTIFS(Leads!$G$6:$G$505,"&gt;="&amp;A74,Leads!$G$6:$G$505,"&lt;="&amp;A74,Leads!$B$6:$B$505,"&gt;="&amp;Setup!$B$6,Leads!$B$6:$B$505,"&lt;="&amp;Setup!$B$8))</x:f>
      </x:c>
      <x:c r="I74" s="2" t="str">
        <x:f>IF(OR(NOT(A74&lt;=MIN(Setup!$B$7,Setup!$B$8)),COUNTA(Leads!$A$6:$A$505)=0),"",COUNTIFS(Leads!$H$6:$H$505,"&gt;="&amp;A74,Leads!$H$6:$H$505,"&lt;="&amp;A74,Leads!$B$6:$B$505,"&gt;="&amp;Setup!$B$6,Leads!$B$6:$B$505,"&lt;="&amp;Setup!$B$8))</x:f>
      </x:c>
      <x:c r="J74" s="19" t="str">
        <x:f>IF(NOT(A74&lt;=MIN(Setup!$B$7,Setup!$B$8)),"",IF(COUNTIFS(Leads!$I$6:$I$505,A74,Leads!$B$6:$B$505,"&gt;="&amp;Setup!$B$6,Leads!$B$6:$B$505,"&lt;="&amp;Setup!$B$8)=0,"",IF(SUMIFS(Leads!$N$6:$N$505,Leads!$I$6:$I$505,A74)&gt;0,"n.a.",SUMIFS(Leads!$J$6:$J$505,Leads!$I$6:$I$505,A74))))</x:f>
      </x:c>
      <x:c r="K74" s="19" t="str">
        <x:f>IF(OR(COUNT(B74:C74)&lt;2,C74=0),"n.a.",B74/C74*1000)</x:f>
        <x:v>n.a.</x:v>
      </x:c>
      <x:c r="L74" s="20" t="str">
        <x:f>IF(OR(NOT(ISNUMBER(D74)),NOT(ISNUMBER(C74)),C74=0),"n.a.",D74/C74)</x:f>
        <x:v>n.a.</x:v>
      </x:c>
      <x:c r="M74" s="19" t="str">
        <x:f>IF(OR(NOT(ISNUMBER(B74)),NOT(ISNUMBER(D74)),D74=0),"n.a.",B74/D74)</x:f>
        <x:v>n.a.</x:v>
      </x:c>
      <x:c r="N74" s="19" t="str">
        <x:f>IF(OR(NOT(ISNUMBER(B74)),NOT(ISNUMBER(E74)),E74=0),"n.a.",B74/E74)</x:f>
        <x:v>n.a.</x:v>
      </x:c>
      <x:c r="O74" s="2" t="str">
        <x:f>IF(OR(NOT(A74&lt;=MIN(Setup!$B$7,Setup!$B$8)),COUNTA(Appointments!$A$6:$A$605)=0),"",COUNTIFS(Appointments!$C$6:$C$605,"&gt;="&amp;A74,Appointments!$C$6:$C$605,"&lt;="&amp;A74,Appointments!$D$6:$D$605,"Held",Appointments!$E$6:$E$605,"&gt;0",Appointments!$E$6:$E$605,"&lt;="&amp;Setup!$B$7))</x:f>
      </x:c>
      <x:c r="P74" s="2" t="str">
        <x:f>IF(OR(NOT(A74&lt;=MIN(Setup!$B$7,Setup!$B$8)),COUNTA(Appointments!$A$6:$A$605)=0),"",COUNTIFS(Appointments!$C$6:$C$605,"&gt;="&amp;A74,Appointments!$C$6:$C$605,"&lt;="&amp;A74,Appointments!$D$6:$D$605,"No-show",Appointments!$E$6:$E$605,"&gt;0",Appointments!$E$6:$E$605,"&lt;="&amp;Setup!$B$7))</x:f>
      </x:c>
      <x:c r="Q74" s="20" t="str">
        <x:f>IF(OR(COUNT(O74:P74)&lt;2,SUM(O74:P74)=0),"n.a.",O74/SUM(O74:P74))</x:f>
        <x:v>n.a.</x:v>
      </x:c>
      <x:c r="R74" s="2" t="str">
        <x:f>IF(NOT(A74&lt;=MIN(Setup!$B$7,Setup!$B$8)),"",COUNTIFS(Appointments!$C$6:$C$605,A74,Appointments!$D$6:$D$605,"Pending"))</x:f>
      </x:c>
      <x:c r="S74" s="2" t="str">
        <x:f>IF(NOT(A74&lt;=MIN(Setup!$B$7,Setup!$B$8)),"",COUNTIFS(Appointments!$C$6:$C$605,"&gt;="&amp;A74,Appointments!$C$6:$C$605,"&lt;="&amp;A74,Appointments!$D$6:$D$605,"Cancelled",Appointments!$E$6:$E$605,"&gt;0",Appointments!$E$6:$E$605,"&lt;="&amp;Setup!$B$7))</x:f>
      </x:c>
      <x:c r="T74" s="2" t="str">
        <x:f>IF(NOT(A74&lt;=MIN(Setup!$B$7,Setup!$B$8)),"",COUNTIFS(Appointments!$C$6:$C$605,"&gt;="&amp;A74,Appointments!$C$6:$C$605,"&lt;="&amp;A74,Appointments!$D$6:$D$605,"Rescheduled",Appointments!$E$6:$E$605,"&gt;0",Appointments!$E$6:$E$605,"&lt;="&amp;Setup!$B$7))</x:f>
      </x:c>
      <x:c r="U74" s="2" t="str">
        <x:f>IF(NOT(A74&lt;=MIN(Setup!$B$7,Setup!$B$8)),"Future",IF(COUNT(B74:D74)=3,"Reported","Missing ad input"))</x:f>
        <x:v>Future</x:v>
      </x:c>
      <x:c r="V74" s="2"/>
      <x:c r="W74" t="n">
        <x:f>IF(ISNUMBER(B74),1,0)</x:f>
        <x:v>0</x:v>
      </x:c>
    </x:row>
    <x:row r="75" ht="23" customHeight="1">
      <x:c r="A75" s="7" t="n">
        <x:f>Setup!$B$6+69</x:f>
        <x:v>46365</x:v>
      </x:c>
      <x:c r="B75" s="14"/>
      <x:c r="C75" s="5"/>
      <x:c r="D75" s="5"/>
      <x:c r="E75" s="2" t="str">
        <x:f>IF(OR(NOT(A75&lt;=MIN(Setup!$B$7,Setup!$B$8)),COUNTA(Leads!$A$6:$A$505)=0),"",COUNTIFS(Leads!$B$6:$B$505,"&gt;="&amp;A75,Leads!$B$6:$B$505,"&lt;="&amp;A75,Leads!$B$6:$B$505,"&gt;="&amp;Setup!$B$6,Leads!$B$6:$B$505,"&lt;="&amp;Setup!$B$8))</x:f>
      </x:c>
      <x:c r="F75" s="2" t="str">
        <x:f>IF(OR(NOT(A75&lt;=MIN(Setup!$B$7,Setup!$B$8)),COUNTA(Leads!$A$6:$A$505)=0),"",COUNTIFS(Leads!$E$6:$E$505,"&gt;="&amp;A75,Leads!$E$6:$E$505,"&lt;="&amp;A75,Leads!$B$6:$B$505,"&gt;="&amp;Setup!$B$6,Leads!$B$6:$B$505,"&lt;="&amp;Setup!$B$8))</x:f>
      </x:c>
      <x:c r="G75" s="2" t="str">
        <x:f>IF(OR(NOT(A75&lt;=MIN(Setup!$B$7,Setup!$B$8)),COUNTA(Leads!$A$6:$A$505)=0),"",COUNTIFS(Leads!$F$6:$F$505,"&gt;="&amp;A75,Leads!$F$6:$F$505,"&lt;="&amp;A75,Leads!$B$6:$B$505,"&gt;="&amp;Setup!$B$6,Leads!$B$6:$B$505,"&lt;="&amp;Setup!$B$8))</x:f>
      </x:c>
      <x:c r="H75" s="2" t="str">
        <x:f>IF(OR(NOT(A75&lt;=MIN(Setup!$B$7,Setup!$B$8)),COUNTA(Leads!$A$6:$A$505)=0),"",COUNTIFS(Leads!$G$6:$G$505,"&gt;="&amp;A75,Leads!$G$6:$G$505,"&lt;="&amp;A75,Leads!$B$6:$B$505,"&gt;="&amp;Setup!$B$6,Leads!$B$6:$B$505,"&lt;="&amp;Setup!$B$8))</x:f>
      </x:c>
      <x:c r="I75" s="2" t="str">
        <x:f>IF(OR(NOT(A75&lt;=MIN(Setup!$B$7,Setup!$B$8)),COUNTA(Leads!$A$6:$A$505)=0),"",COUNTIFS(Leads!$H$6:$H$505,"&gt;="&amp;A75,Leads!$H$6:$H$505,"&lt;="&amp;A75,Leads!$B$6:$B$505,"&gt;="&amp;Setup!$B$6,Leads!$B$6:$B$505,"&lt;="&amp;Setup!$B$8))</x:f>
      </x:c>
      <x:c r="J75" s="19" t="str">
        <x:f>IF(NOT(A75&lt;=MIN(Setup!$B$7,Setup!$B$8)),"",IF(COUNTIFS(Leads!$I$6:$I$505,A75,Leads!$B$6:$B$505,"&gt;="&amp;Setup!$B$6,Leads!$B$6:$B$505,"&lt;="&amp;Setup!$B$8)=0,"",IF(SUMIFS(Leads!$N$6:$N$505,Leads!$I$6:$I$505,A75)&gt;0,"n.a.",SUMIFS(Leads!$J$6:$J$505,Leads!$I$6:$I$505,A75))))</x:f>
      </x:c>
      <x:c r="K75" s="19" t="str">
        <x:f>IF(OR(COUNT(B75:C75)&lt;2,C75=0),"n.a.",B75/C75*1000)</x:f>
        <x:v>n.a.</x:v>
      </x:c>
      <x:c r="L75" s="20" t="str">
        <x:f>IF(OR(NOT(ISNUMBER(D75)),NOT(ISNUMBER(C75)),C75=0),"n.a.",D75/C75)</x:f>
        <x:v>n.a.</x:v>
      </x:c>
      <x:c r="M75" s="19" t="str">
        <x:f>IF(OR(NOT(ISNUMBER(B75)),NOT(ISNUMBER(D75)),D75=0),"n.a.",B75/D75)</x:f>
        <x:v>n.a.</x:v>
      </x:c>
      <x:c r="N75" s="19" t="str">
        <x:f>IF(OR(NOT(ISNUMBER(B75)),NOT(ISNUMBER(E75)),E75=0),"n.a.",B75/E75)</x:f>
        <x:v>n.a.</x:v>
      </x:c>
      <x:c r="O75" s="2" t="str">
        <x:f>IF(OR(NOT(A75&lt;=MIN(Setup!$B$7,Setup!$B$8)),COUNTA(Appointments!$A$6:$A$605)=0),"",COUNTIFS(Appointments!$C$6:$C$605,"&gt;="&amp;A75,Appointments!$C$6:$C$605,"&lt;="&amp;A75,Appointments!$D$6:$D$605,"Held",Appointments!$E$6:$E$605,"&gt;0",Appointments!$E$6:$E$605,"&lt;="&amp;Setup!$B$7))</x:f>
      </x:c>
      <x:c r="P75" s="2" t="str">
        <x:f>IF(OR(NOT(A75&lt;=MIN(Setup!$B$7,Setup!$B$8)),COUNTA(Appointments!$A$6:$A$605)=0),"",COUNTIFS(Appointments!$C$6:$C$605,"&gt;="&amp;A75,Appointments!$C$6:$C$605,"&lt;="&amp;A75,Appointments!$D$6:$D$605,"No-show",Appointments!$E$6:$E$605,"&gt;0",Appointments!$E$6:$E$605,"&lt;="&amp;Setup!$B$7))</x:f>
      </x:c>
      <x:c r="Q75" s="20" t="str">
        <x:f>IF(OR(COUNT(O75:P75)&lt;2,SUM(O75:P75)=0),"n.a.",O75/SUM(O75:P75))</x:f>
        <x:v>n.a.</x:v>
      </x:c>
      <x:c r="R75" s="2" t="str">
        <x:f>IF(NOT(A75&lt;=MIN(Setup!$B$7,Setup!$B$8)),"",COUNTIFS(Appointments!$C$6:$C$605,A75,Appointments!$D$6:$D$605,"Pending"))</x:f>
      </x:c>
      <x:c r="S75" s="2" t="str">
        <x:f>IF(NOT(A75&lt;=MIN(Setup!$B$7,Setup!$B$8)),"",COUNTIFS(Appointments!$C$6:$C$605,"&gt;="&amp;A75,Appointments!$C$6:$C$605,"&lt;="&amp;A75,Appointments!$D$6:$D$605,"Cancelled",Appointments!$E$6:$E$605,"&gt;0",Appointments!$E$6:$E$605,"&lt;="&amp;Setup!$B$7))</x:f>
      </x:c>
      <x:c r="T75" s="2" t="str">
        <x:f>IF(NOT(A75&lt;=MIN(Setup!$B$7,Setup!$B$8)),"",COUNTIFS(Appointments!$C$6:$C$605,"&gt;="&amp;A75,Appointments!$C$6:$C$605,"&lt;="&amp;A75,Appointments!$D$6:$D$605,"Rescheduled",Appointments!$E$6:$E$605,"&gt;0",Appointments!$E$6:$E$605,"&lt;="&amp;Setup!$B$7))</x:f>
      </x:c>
      <x:c r="U75" s="2" t="str">
        <x:f>IF(NOT(A75&lt;=MIN(Setup!$B$7,Setup!$B$8)),"Future",IF(COUNT(B75:D75)=3,"Reported","Missing ad input"))</x:f>
        <x:v>Future</x:v>
      </x:c>
      <x:c r="V75" s="2"/>
      <x:c r="W75" t="n">
        <x:f>IF(ISNUMBER(B75),1,0)</x:f>
        <x:v>0</x:v>
      </x:c>
    </x:row>
    <x:row r="76" ht="23" customHeight="1">
      <x:c r="A76" s="7" t="n">
        <x:f>Setup!$B$6+70</x:f>
        <x:v>46366</x:v>
      </x:c>
      <x:c r="B76" s="14"/>
      <x:c r="C76" s="5"/>
      <x:c r="D76" s="5"/>
      <x:c r="E76" s="2" t="str">
        <x:f>IF(OR(NOT(A76&lt;=MIN(Setup!$B$7,Setup!$B$8)),COUNTA(Leads!$A$6:$A$505)=0),"",COUNTIFS(Leads!$B$6:$B$505,"&gt;="&amp;A76,Leads!$B$6:$B$505,"&lt;="&amp;A76,Leads!$B$6:$B$505,"&gt;="&amp;Setup!$B$6,Leads!$B$6:$B$505,"&lt;="&amp;Setup!$B$8))</x:f>
      </x:c>
      <x:c r="F76" s="2" t="str">
        <x:f>IF(OR(NOT(A76&lt;=MIN(Setup!$B$7,Setup!$B$8)),COUNTA(Leads!$A$6:$A$505)=0),"",COUNTIFS(Leads!$E$6:$E$505,"&gt;="&amp;A76,Leads!$E$6:$E$505,"&lt;="&amp;A76,Leads!$B$6:$B$505,"&gt;="&amp;Setup!$B$6,Leads!$B$6:$B$505,"&lt;="&amp;Setup!$B$8))</x:f>
      </x:c>
      <x:c r="G76" s="2" t="str">
        <x:f>IF(OR(NOT(A76&lt;=MIN(Setup!$B$7,Setup!$B$8)),COUNTA(Leads!$A$6:$A$505)=0),"",COUNTIFS(Leads!$F$6:$F$505,"&gt;="&amp;A76,Leads!$F$6:$F$505,"&lt;="&amp;A76,Leads!$B$6:$B$505,"&gt;="&amp;Setup!$B$6,Leads!$B$6:$B$505,"&lt;="&amp;Setup!$B$8))</x:f>
      </x:c>
      <x:c r="H76" s="2" t="str">
        <x:f>IF(OR(NOT(A76&lt;=MIN(Setup!$B$7,Setup!$B$8)),COUNTA(Leads!$A$6:$A$505)=0),"",COUNTIFS(Leads!$G$6:$G$505,"&gt;="&amp;A76,Leads!$G$6:$G$505,"&lt;="&amp;A76,Leads!$B$6:$B$505,"&gt;="&amp;Setup!$B$6,Leads!$B$6:$B$505,"&lt;="&amp;Setup!$B$8))</x:f>
      </x:c>
      <x:c r="I76" s="2" t="str">
        <x:f>IF(OR(NOT(A76&lt;=MIN(Setup!$B$7,Setup!$B$8)),COUNTA(Leads!$A$6:$A$505)=0),"",COUNTIFS(Leads!$H$6:$H$505,"&gt;="&amp;A76,Leads!$H$6:$H$505,"&lt;="&amp;A76,Leads!$B$6:$B$505,"&gt;="&amp;Setup!$B$6,Leads!$B$6:$B$505,"&lt;="&amp;Setup!$B$8))</x:f>
      </x:c>
      <x:c r="J76" s="19" t="str">
        <x:f>IF(NOT(A76&lt;=MIN(Setup!$B$7,Setup!$B$8)),"",IF(COUNTIFS(Leads!$I$6:$I$505,A76,Leads!$B$6:$B$505,"&gt;="&amp;Setup!$B$6,Leads!$B$6:$B$505,"&lt;="&amp;Setup!$B$8)=0,"",IF(SUMIFS(Leads!$N$6:$N$505,Leads!$I$6:$I$505,A76)&gt;0,"n.a.",SUMIFS(Leads!$J$6:$J$505,Leads!$I$6:$I$505,A76))))</x:f>
      </x:c>
      <x:c r="K76" s="19" t="str">
        <x:f>IF(OR(COUNT(B76:C76)&lt;2,C76=0),"n.a.",B76/C76*1000)</x:f>
        <x:v>n.a.</x:v>
      </x:c>
      <x:c r="L76" s="20" t="str">
        <x:f>IF(OR(NOT(ISNUMBER(D76)),NOT(ISNUMBER(C76)),C76=0),"n.a.",D76/C76)</x:f>
        <x:v>n.a.</x:v>
      </x:c>
      <x:c r="M76" s="19" t="str">
        <x:f>IF(OR(NOT(ISNUMBER(B76)),NOT(ISNUMBER(D76)),D76=0),"n.a.",B76/D76)</x:f>
        <x:v>n.a.</x:v>
      </x:c>
      <x:c r="N76" s="19" t="str">
        <x:f>IF(OR(NOT(ISNUMBER(B76)),NOT(ISNUMBER(E76)),E76=0),"n.a.",B76/E76)</x:f>
        <x:v>n.a.</x:v>
      </x:c>
      <x:c r="O76" s="2" t="str">
        <x:f>IF(OR(NOT(A76&lt;=MIN(Setup!$B$7,Setup!$B$8)),COUNTA(Appointments!$A$6:$A$605)=0),"",COUNTIFS(Appointments!$C$6:$C$605,"&gt;="&amp;A76,Appointments!$C$6:$C$605,"&lt;="&amp;A76,Appointments!$D$6:$D$605,"Held",Appointments!$E$6:$E$605,"&gt;0",Appointments!$E$6:$E$605,"&lt;="&amp;Setup!$B$7))</x:f>
      </x:c>
      <x:c r="P76" s="2" t="str">
        <x:f>IF(OR(NOT(A76&lt;=MIN(Setup!$B$7,Setup!$B$8)),COUNTA(Appointments!$A$6:$A$605)=0),"",COUNTIFS(Appointments!$C$6:$C$605,"&gt;="&amp;A76,Appointments!$C$6:$C$605,"&lt;="&amp;A76,Appointments!$D$6:$D$605,"No-show",Appointments!$E$6:$E$605,"&gt;0",Appointments!$E$6:$E$605,"&lt;="&amp;Setup!$B$7))</x:f>
      </x:c>
      <x:c r="Q76" s="20" t="str">
        <x:f>IF(OR(COUNT(O76:P76)&lt;2,SUM(O76:P76)=0),"n.a.",O76/SUM(O76:P76))</x:f>
        <x:v>n.a.</x:v>
      </x:c>
      <x:c r="R76" s="2" t="str">
        <x:f>IF(NOT(A76&lt;=MIN(Setup!$B$7,Setup!$B$8)),"",COUNTIFS(Appointments!$C$6:$C$605,A76,Appointments!$D$6:$D$605,"Pending"))</x:f>
      </x:c>
      <x:c r="S76" s="2" t="str">
        <x:f>IF(NOT(A76&lt;=MIN(Setup!$B$7,Setup!$B$8)),"",COUNTIFS(Appointments!$C$6:$C$605,"&gt;="&amp;A76,Appointments!$C$6:$C$605,"&lt;="&amp;A76,Appointments!$D$6:$D$605,"Cancelled",Appointments!$E$6:$E$605,"&gt;0",Appointments!$E$6:$E$605,"&lt;="&amp;Setup!$B$7))</x:f>
      </x:c>
      <x:c r="T76" s="2" t="str">
        <x:f>IF(NOT(A76&lt;=MIN(Setup!$B$7,Setup!$B$8)),"",COUNTIFS(Appointments!$C$6:$C$605,"&gt;="&amp;A76,Appointments!$C$6:$C$605,"&lt;="&amp;A76,Appointments!$D$6:$D$605,"Rescheduled",Appointments!$E$6:$E$605,"&gt;0",Appointments!$E$6:$E$605,"&lt;="&amp;Setup!$B$7))</x:f>
      </x:c>
      <x:c r="U76" s="2" t="str">
        <x:f>IF(NOT(A76&lt;=MIN(Setup!$B$7,Setup!$B$8)),"Future",IF(COUNT(B76:D76)=3,"Reported","Missing ad input"))</x:f>
        <x:v>Future</x:v>
      </x:c>
      <x:c r="V76" s="2"/>
      <x:c r="W76" t="n">
        <x:f>IF(ISNUMBER(B76),1,0)</x:f>
        <x:v>0</x:v>
      </x:c>
    </x:row>
    <x:row r="77" ht="23" customHeight="1">
      <x:c r="A77" s="7" t="n">
        <x:f>Setup!$B$6+71</x:f>
        <x:v>46367</x:v>
      </x:c>
      <x:c r="B77" s="14"/>
      <x:c r="C77" s="5"/>
      <x:c r="D77" s="5"/>
      <x:c r="E77" s="2" t="str">
        <x:f>IF(OR(NOT(A77&lt;=MIN(Setup!$B$7,Setup!$B$8)),COUNTA(Leads!$A$6:$A$505)=0),"",COUNTIFS(Leads!$B$6:$B$505,"&gt;="&amp;A77,Leads!$B$6:$B$505,"&lt;="&amp;A77,Leads!$B$6:$B$505,"&gt;="&amp;Setup!$B$6,Leads!$B$6:$B$505,"&lt;="&amp;Setup!$B$8))</x:f>
      </x:c>
      <x:c r="F77" s="2" t="str">
        <x:f>IF(OR(NOT(A77&lt;=MIN(Setup!$B$7,Setup!$B$8)),COUNTA(Leads!$A$6:$A$505)=0),"",COUNTIFS(Leads!$E$6:$E$505,"&gt;="&amp;A77,Leads!$E$6:$E$505,"&lt;="&amp;A77,Leads!$B$6:$B$505,"&gt;="&amp;Setup!$B$6,Leads!$B$6:$B$505,"&lt;="&amp;Setup!$B$8))</x:f>
      </x:c>
      <x:c r="G77" s="2" t="str">
        <x:f>IF(OR(NOT(A77&lt;=MIN(Setup!$B$7,Setup!$B$8)),COUNTA(Leads!$A$6:$A$505)=0),"",COUNTIFS(Leads!$F$6:$F$505,"&gt;="&amp;A77,Leads!$F$6:$F$505,"&lt;="&amp;A77,Leads!$B$6:$B$505,"&gt;="&amp;Setup!$B$6,Leads!$B$6:$B$505,"&lt;="&amp;Setup!$B$8))</x:f>
      </x:c>
      <x:c r="H77" s="2" t="str">
        <x:f>IF(OR(NOT(A77&lt;=MIN(Setup!$B$7,Setup!$B$8)),COUNTA(Leads!$A$6:$A$505)=0),"",COUNTIFS(Leads!$G$6:$G$505,"&gt;="&amp;A77,Leads!$G$6:$G$505,"&lt;="&amp;A77,Leads!$B$6:$B$505,"&gt;="&amp;Setup!$B$6,Leads!$B$6:$B$505,"&lt;="&amp;Setup!$B$8))</x:f>
      </x:c>
      <x:c r="I77" s="2" t="str">
        <x:f>IF(OR(NOT(A77&lt;=MIN(Setup!$B$7,Setup!$B$8)),COUNTA(Leads!$A$6:$A$505)=0),"",COUNTIFS(Leads!$H$6:$H$505,"&gt;="&amp;A77,Leads!$H$6:$H$505,"&lt;="&amp;A77,Leads!$B$6:$B$505,"&gt;="&amp;Setup!$B$6,Leads!$B$6:$B$505,"&lt;="&amp;Setup!$B$8))</x:f>
      </x:c>
      <x:c r="J77" s="19" t="str">
        <x:f>IF(NOT(A77&lt;=MIN(Setup!$B$7,Setup!$B$8)),"",IF(COUNTIFS(Leads!$I$6:$I$505,A77,Leads!$B$6:$B$505,"&gt;="&amp;Setup!$B$6,Leads!$B$6:$B$505,"&lt;="&amp;Setup!$B$8)=0,"",IF(SUMIFS(Leads!$N$6:$N$505,Leads!$I$6:$I$505,A77)&gt;0,"n.a.",SUMIFS(Leads!$J$6:$J$505,Leads!$I$6:$I$505,A77))))</x:f>
      </x:c>
      <x:c r="K77" s="19" t="str">
        <x:f>IF(OR(COUNT(B77:C77)&lt;2,C77=0),"n.a.",B77/C77*1000)</x:f>
        <x:v>n.a.</x:v>
      </x:c>
      <x:c r="L77" s="20" t="str">
        <x:f>IF(OR(NOT(ISNUMBER(D77)),NOT(ISNUMBER(C77)),C77=0),"n.a.",D77/C77)</x:f>
        <x:v>n.a.</x:v>
      </x:c>
      <x:c r="M77" s="19" t="str">
        <x:f>IF(OR(NOT(ISNUMBER(B77)),NOT(ISNUMBER(D77)),D77=0),"n.a.",B77/D77)</x:f>
        <x:v>n.a.</x:v>
      </x:c>
      <x:c r="N77" s="19" t="str">
        <x:f>IF(OR(NOT(ISNUMBER(B77)),NOT(ISNUMBER(E77)),E77=0),"n.a.",B77/E77)</x:f>
        <x:v>n.a.</x:v>
      </x:c>
      <x:c r="O77" s="2" t="str">
        <x:f>IF(OR(NOT(A77&lt;=MIN(Setup!$B$7,Setup!$B$8)),COUNTA(Appointments!$A$6:$A$605)=0),"",COUNTIFS(Appointments!$C$6:$C$605,"&gt;="&amp;A77,Appointments!$C$6:$C$605,"&lt;="&amp;A77,Appointments!$D$6:$D$605,"Held",Appointments!$E$6:$E$605,"&gt;0",Appointments!$E$6:$E$605,"&lt;="&amp;Setup!$B$7))</x:f>
      </x:c>
      <x:c r="P77" s="2" t="str">
        <x:f>IF(OR(NOT(A77&lt;=MIN(Setup!$B$7,Setup!$B$8)),COUNTA(Appointments!$A$6:$A$605)=0),"",COUNTIFS(Appointments!$C$6:$C$605,"&gt;="&amp;A77,Appointments!$C$6:$C$605,"&lt;="&amp;A77,Appointments!$D$6:$D$605,"No-show",Appointments!$E$6:$E$605,"&gt;0",Appointments!$E$6:$E$605,"&lt;="&amp;Setup!$B$7))</x:f>
      </x:c>
      <x:c r="Q77" s="20" t="str">
        <x:f>IF(OR(COUNT(O77:P77)&lt;2,SUM(O77:P77)=0),"n.a.",O77/SUM(O77:P77))</x:f>
        <x:v>n.a.</x:v>
      </x:c>
      <x:c r="R77" s="2" t="str">
        <x:f>IF(NOT(A77&lt;=MIN(Setup!$B$7,Setup!$B$8)),"",COUNTIFS(Appointments!$C$6:$C$605,A77,Appointments!$D$6:$D$605,"Pending"))</x:f>
      </x:c>
      <x:c r="S77" s="2" t="str">
        <x:f>IF(NOT(A77&lt;=MIN(Setup!$B$7,Setup!$B$8)),"",COUNTIFS(Appointments!$C$6:$C$605,"&gt;="&amp;A77,Appointments!$C$6:$C$605,"&lt;="&amp;A77,Appointments!$D$6:$D$605,"Cancelled",Appointments!$E$6:$E$605,"&gt;0",Appointments!$E$6:$E$605,"&lt;="&amp;Setup!$B$7))</x:f>
      </x:c>
      <x:c r="T77" s="2" t="str">
        <x:f>IF(NOT(A77&lt;=MIN(Setup!$B$7,Setup!$B$8)),"",COUNTIFS(Appointments!$C$6:$C$605,"&gt;="&amp;A77,Appointments!$C$6:$C$605,"&lt;="&amp;A77,Appointments!$D$6:$D$605,"Rescheduled",Appointments!$E$6:$E$605,"&gt;0",Appointments!$E$6:$E$605,"&lt;="&amp;Setup!$B$7))</x:f>
      </x:c>
      <x:c r="U77" s="2" t="str">
        <x:f>IF(NOT(A77&lt;=MIN(Setup!$B$7,Setup!$B$8)),"Future",IF(COUNT(B77:D77)=3,"Reported","Missing ad input"))</x:f>
        <x:v>Future</x:v>
      </x:c>
      <x:c r="V77" s="2"/>
      <x:c r="W77" t="n">
        <x:f>IF(ISNUMBER(B77),1,0)</x:f>
        <x:v>0</x:v>
      </x:c>
    </x:row>
    <x:row r="78" ht="23" customHeight="1">
      <x:c r="A78" s="7" t="n">
        <x:f>Setup!$B$6+72</x:f>
        <x:v>46368</x:v>
      </x:c>
      <x:c r="B78" s="14"/>
      <x:c r="C78" s="5"/>
      <x:c r="D78" s="5"/>
      <x:c r="E78" s="2" t="str">
        <x:f>IF(OR(NOT(A78&lt;=MIN(Setup!$B$7,Setup!$B$8)),COUNTA(Leads!$A$6:$A$505)=0),"",COUNTIFS(Leads!$B$6:$B$505,"&gt;="&amp;A78,Leads!$B$6:$B$505,"&lt;="&amp;A78,Leads!$B$6:$B$505,"&gt;="&amp;Setup!$B$6,Leads!$B$6:$B$505,"&lt;="&amp;Setup!$B$8))</x:f>
      </x:c>
      <x:c r="F78" s="2" t="str">
        <x:f>IF(OR(NOT(A78&lt;=MIN(Setup!$B$7,Setup!$B$8)),COUNTA(Leads!$A$6:$A$505)=0),"",COUNTIFS(Leads!$E$6:$E$505,"&gt;="&amp;A78,Leads!$E$6:$E$505,"&lt;="&amp;A78,Leads!$B$6:$B$505,"&gt;="&amp;Setup!$B$6,Leads!$B$6:$B$505,"&lt;="&amp;Setup!$B$8))</x:f>
      </x:c>
      <x:c r="G78" s="2" t="str">
        <x:f>IF(OR(NOT(A78&lt;=MIN(Setup!$B$7,Setup!$B$8)),COUNTA(Leads!$A$6:$A$505)=0),"",COUNTIFS(Leads!$F$6:$F$505,"&gt;="&amp;A78,Leads!$F$6:$F$505,"&lt;="&amp;A78,Leads!$B$6:$B$505,"&gt;="&amp;Setup!$B$6,Leads!$B$6:$B$505,"&lt;="&amp;Setup!$B$8))</x:f>
      </x:c>
      <x:c r="H78" s="2" t="str">
        <x:f>IF(OR(NOT(A78&lt;=MIN(Setup!$B$7,Setup!$B$8)),COUNTA(Leads!$A$6:$A$505)=0),"",COUNTIFS(Leads!$G$6:$G$505,"&gt;="&amp;A78,Leads!$G$6:$G$505,"&lt;="&amp;A78,Leads!$B$6:$B$505,"&gt;="&amp;Setup!$B$6,Leads!$B$6:$B$505,"&lt;="&amp;Setup!$B$8))</x:f>
      </x:c>
      <x:c r="I78" s="2" t="str">
        <x:f>IF(OR(NOT(A78&lt;=MIN(Setup!$B$7,Setup!$B$8)),COUNTA(Leads!$A$6:$A$505)=0),"",COUNTIFS(Leads!$H$6:$H$505,"&gt;="&amp;A78,Leads!$H$6:$H$505,"&lt;="&amp;A78,Leads!$B$6:$B$505,"&gt;="&amp;Setup!$B$6,Leads!$B$6:$B$505,"&lt;="&amp;Setup!$B$8))</x:f>
      </x:c>
      <x:c r="J78" s="19" t="str">
        <x:f>IF(NOT(A78&lt;=MIN(Setup!$B$7,Setup!$B$8)),"",IF(COUNTIFS(Leads!$I$6:$I$505,A78,Leads!$B$6:$B$505,"&gt;="&amp;Setup!$B$6,Leads!$B$6:$B$505,"&lt;="&amp;Setup!$B$8)=0,"",IF(SUMIFS(Leads!$N$6:$N$505,Leads!$I$6:$I$505,A78)&gt;0,"n.a.",SUMIFS(Leads!$J$6:$J$505,Leads!$I$6:$I$505,A78))))</x:f>
      </x:c>
      <x:c r="K78" s="19" t="str">
        <x:f>IF(OR(COUNT(B78:C78)&lt;2,C78=0),"n.a.",B78/C78*1000)</x:f>
        <x:v>n.a.</x:v>
      </x:c>
      <x:c r="L78" s="20" t="str">
        <x:f>IF(OR(NOT(ISNUMBER(D78)),NOT(ISNUMBER(C78)),C78=0),"n.a.",D78/C78)</x:f>
        <x:v>n.a.</x:v>
      </x:c>
      <x:c r="M78" s="19" t="str">
        <x:f>IF(OR(NOT(ISNUMBER(B78)),NOT(ISNUMBER(D78)),D78=0),"n.a.",B78/D78)</x:f>
        <x:v>n.a.</x:v>
      </x:c>
      <x:c r="N78" s="19" t="str">
        <x:f>IF(OR(NOT(ISNUMBER(B78)),NOT(ISNUMBER(E78)),E78=0),"n.a.",B78/E78)</x:f>
        <x:v>n.a.</x:v>
      </x:c>
      <x:c r="O78" s="2" t="str">
        <x:f>IF(OR(NOT(A78&lt;=MIN(Setup!$B$7,Setup!$B$8)),COUNTA(Appointments!$A$6:$A$605)=0),"",COUNTIFS(Appointments!$C$6:$C$605,"&gt;="&amp;A78,Appointments!$C$6:$C$605,"&lt;="&amp;A78,Appointments!$D$6:$D$605,"Held",Appointments!$E$6:$E$605,"&gt;0",Appointments!$E$6:$E$605,"&lt;="&amp;Setup!$B$7))</x:f>
      </x:c>
      <x:c r="P78" s="2" t="str">
        <x:f>IF(OR(NOT(A78&lt;=MIN(Setup!$B$7,Setup!$B$8)),COUNTA(Appointments!$A$6:$A$605)=0),"",COUNTIFS(Appointments!$C$6:$C$605,"&gt;="&amp;A78,Appointments!$C$6:$C$605,"&lt;="&amp;A78,Appointments!$D$6:$D$605,"No-show",Appointments!$E$6:$E$605,"&gt;0",Appointments!$E$6:$E$605,"&lt;="&amp;Setup!$B$7))</x:f>
      </x:c>
      <x:c r="Q78" s="20" t="str">
        <x:f>IF(OR(COUNT(O78:P78)&lt;2,SUM(O78:P78)=0),"n.a.",O78/SUM(O78:P78))</x:f>
        <x:v>n.a.</x:v>
      </x:c>
      <x:c r="R78" s="2" t="str">
        <x:f>IF(NOT(A78&lt;=MIN(Setup!$B$7,Setup!$B$8)),"",COUNTIFS(Appointments!$C$6:$C$605,A78,Appointments!$D$6:$D$605,"Pending"))</x:f>
      </x:c>
      <x:c r="S78" s="2" t="str">
        <x:f>IF(NOT(A78&lt;=MIN(Setup!$B$7,Setup!$B$8)),"",COUNTIFS(Appointments!$C$6:$C$605,"&gt;="&amp;A78,Appointments!$C$6:$C$605,"&lt;="&amp;A78,Appointments!$D$6:$D$605,"Cancelled",Appointments!$E$6:$E$605,"&gt;0",Appointments!$E$6:$E$605,"&lt;="&amp;Setup!$B$7))</x:f>
      </x:c>
      <x:c r="T78" s="2" t="str">
        <x:f>IF(NOT(A78&lt;=MIN(Setup!$B$7,Setup!$B$8)),"",COUNTIFS(Appointments!$C$6:$C$605,"&gt;="&amp;A78,Appointments!$C$6:$C$605,"&lt;="&amp;A78,Appointments!$D$6:$D$605,"Rescheduled",Appointments!$E$6:$E$605,"&gt;0",Appointments!$E$6:$E$605,"&lt;="&amp;Setup!$B$7))</x:f>
      </x:c>
      <x:c r="U78" s="2" t="str">
        <x:f>IF(NOT(A78&lt;=MIN(Setup!$B$7,Setup!$B$8)),"Future",IF(COUNT(B78:D78)=3,"Reported","Missing ad input"))</x:f>
        <x:v>Future</x:v>
      </x:c>
      <x:c r="V78" s="2"/>
      <x:c r="W78" t="n">
        <x:f>IF(ISNUMBER(B78),1,0)</x:f>
        <x:v>0</x:v>
      </x:c>
    </x:row>
    <x:row r="79" ht="23" customHeight="1">
      <x:c r="A79" s="7" t="n">
        <x:f>Setup!$B$6+73</x:f>
        <x:v>46369</x:v>
      </x:c>
      <x:c r="B79" s="14"/>
      <x:c r="C79" s="5"/>
      <x:c r="D79" s="5"/>
      <x:c r="E79" s="2" t="str">
        <x:f>IF(OR(NOT(A79&lt;=MIN(Setup!$B$7,Setup!$B$8)),COUNTA(Leads!$A$6:$A$505)=0),"",COUNTIFS(Leads!$B$6:$B$505,"&gt;="&amp;A79,Leads!$B$6:$B$505,"&lt;="&amp;A79,Leads!$B$6:$B$505,"&gt;="&amp;Setup!$B$6,Leads!$B$6:$B$505,"&lt;="&amp;Setup!$B$8))</x:f>
      </x:c>
      <x:c r="F79" s="2" t="str">
        <x:f>IF(OR(NOT(A79&lt;=MIN(Setup!$B$7,Setup!$B$8)),COUNTA(Leads!$A$6:$A$505)=0),"",COUNTIFS(Leads!$E$6:$E$505,"&gt;="&amp;A79,Leads!$E$6:$E$505,"&lt;="&amp;A79,Leads!$B$6:$B$505,"&gt;="&amp;Setup!$B$6,Leads!$B$6:$B$505,"&lt;="&amp;Setup!$B$8))</x:f>
      </x:c>
      <x:c r="G79" s="2" t="str">
        <x:f>IF(OR(NOT(A79&lt;=MIN(Setup!$B$7,Setup!$B$8)),COUNTA(Leads!$A$6:$A$505)=0),"",COUNTIFS(Leads!$F$6:$F$505,"&gt;="&amp;A79,Leads!$F$6:$F$505,"&lt;="&amp;A79,Leads!$B$6:$B$505,"&gt;="&amp;Setup!$B$6,Leads!$B$6:$B$505,"&lt;="&amp;Setup!$B$8))</x:f>
      </x:c>
      <x:c r="H79" s="2" t="str">
        <x:f>IF(OR(NOT(A79&lt;=MIN(Setup!$B$7,Setup!$B$8)),COUNTA(Leads!$A$6:$A$505)=0),"",COUNTIFS(Leads!$G$6:$G$505,"&gt;="&amp;A79,Leads!$G$6:$G$505,"&lt;="&amp;A79,Leads!$B$6:$B$505,"&gt;="&amp;Setup!$B$6,Leads!$B$6:$B$505,"&lt;="&amp;Setup!$B$8))</x:f>
      </x:c>
      <x:c r="I79" s="2" t="str">
        <x:f>IF(OR(NOT(A79&lt;=MIN(Setup!$B$7,Setup!$B$8)),COUNTA(Leads!$A$6:$A$505)=0),"",COUNTIFS(Leads!$H$6:$H$505,"&gt;="&amp;A79,Leads!$H$6:$H$505,"&lt;="&amp;A79,Leads!$B$6:$B$505,"&gt;="&amp;Setup!$B$6,Leads!$B$6:$B$505,"&lt;="&amp;Setup!$B$8))</x:f>
      </x:c>
      <x:c r="J79" s="19" t="str">
        <x:f>IF(NOT(A79&lt;=MIN(Setup!$B$7,Setup!$B$8)),"",IF(COUNTIFS(Leads!$I$6:$I$505,A79,Leads!$B$6:$B$505,"&gt;="&amp;Setup!$B$6,Leads!$B$6:$B$505,"&lt;="&amp;Setup!$B$8)=0,"",IF(SUMIFS(Leads!$N$6:$N$505,Leads!$I$6:$I$505,A79)&gt;0,"n.a.",SUMIFS(Leads!$J$6:$J$505,Leads!$I$6:$I$505,A79))))</x:f>
      </x:c>
      <x:c r="K79" s="19" t="str">
        <x:f>IF(OR(COUNT(B79:C79)&lt;2,C79=0),"n.a.",B79/C79*1000)</x:f>
        <x:v>n.a.</x:v>
      </x:c>
      <x:c r="L79" s="20" t="str">
        <x:f>IF(OR(NOT(ISNUMBER(D79)),NOT(ISNUMBER(C79)),C79=0),"n.a.",D79/C79)</x:f>
        <x:v>n.a.</x:v>
      </x:c>
      <x:c r="M79" s="19" t="str">
        <x:f>IF(OR(NOT(ISNUMBER(B79)),NOT(ISNUMBER(D79)),D79=0),"n.a.",B79/D79)</x:f>
        <x:v>n.a.</x:v>
      </x:c>
      <x:c r="N79" s="19" t="str">
        <x:f>IF(OR(NOT(ISNUMBER(B79)),NOT(ISNUMBER(E79)),E79=0),"n.a.",B79/E79)</x:f>
        <x:v>n.a.</x:v>
      </x:c>
      <x:c r="O79" s="2" t="str">
        <x:f>IF(OR(NOT(A79&lt;=MIN(Setup!$B$7,Setup!$B$8)),COUNTA(Appointments!$A$6:$A$605)=0),"",COUNTIFS(Appointments!$C$6:$C$605,"&gt;="&amp;A79,Appointments!$C$6:$C$605,"&lt;="&amp;A79,Appointments!$D$6:$D$605,"Held",Appointments!$E$6:$E$605,"&gt;0",Appointments!$E$6:$E$605,"&lt;="&amp;Setup!$B$7))</x:f>
      </x:c>
      <x:c r="P79" s="2" t="str">
        <x:f>IF(OR(NOT(A79&lt;=MIN(Setup!$B$7,Setup!$B$8)),COUNTA(Appointments!$A$6:$A$605)=0),"",COUNTIFS(Appointments!$C$6:$C$605,"&gt;="&amp;A79,Appointments!$C$6:$C$605,"&lt;="&amp;A79,Appointments!$D$6:$D$605,"No-show",Appointments!$E$6:$E$605,"&gt;0",Appointments!$E$6:$E$605,"&lt;="&amp;Setup!$B$7))</x:f>
      </x:c>
      <x:c r="Q79" s="20" t="str">
        <x:f>IF(OR(COUNT(O79:P79)&lt;2,SUM(O79:P79)=0),"n.a.",O79/SUM(O79:P79))</x:f>
        <x:v>n.a.</x:v>
      </x:c>
      <x:c r="R79" s="2" t="str">
        <x:f>IF(NOT(A79&lt;=MIN(Setup!$B$7,Setup!$B$8)),"",COUNTIFS(Appointments!$C$6:$C$605,A79,Appointments!$D$6:$D$605,"Pending"))</x:f>
      </x:c>
      <x:c r="S79" s="2" t="str">
        <x:f>IF(NOT(A79&lt;=MIN(Setup!$B$7,Setup!$B$8)),"",COUNTIFS(Appointments!$C$6:$C$605,"&gt;="&amp;A79,Appointments!$C$6:$C$605,"&lt;="&amp;A79,Appointments!$D$6:$D$605,"Cancelled",Appointments!$E$6:$E$605,"&gt;0",Appointments!$E$6:$E$605,"&lt;="&amp;Setup!$B$7))</x:f>
      </x:c>
      <x:c r="T79" s="2" t="str">
        <x:f>IF(NOT(A79&lt;=MIN(Setup!$B$7,Setup!$B$8)),"",COUNTIFS(Appointments!$C$6:$C$605,"&gt;="&amp;A79,Appointments!$C$6:$C$605,"&lt;="&amp;A79,Appointments!$D$6:$D$605,"Rescheduled",Appointments!$E$6:$E$605,"&gt;0",Appointments!$E$6:$E$605,"&lt;="&amp;Setup!$B$7))</x:f>
      </x:c>
      <x:c r="U79" s="2" t="str">
        <x:f>IF(NOT(A79&lt;=MIN(Setup!$B$7,Setup!$B$8)),"Future",IF(COUNT(B79:D79)=3,"Reported","Missing ad input"))</x:f>
        <x:v>Future</x:v>
      </x:c>
      <x:c r="V79" s="2"/>
      <x:c r="W79" t="n">
        <x:f>IF(ISNUMBER(B79),1,0)</x:f>
        <x:v>0</x:v>
      </x:c>
    </x:row>
    <x:row r="80" ht="23" customHeight="1">
      <x:c r="A80" s="7" t="n">
        <x:f>Setup!$B$6+74</x:f>
        <x:v>46370</x:v>
      </x:c>
      <x:c r="B80" s="14"/>
      <x:c r="C80" s="5"/>
      <x:c r="D80" s="5"/>
      <x:c r="E80" s="2" t="str">
        <x:f>IF(OR(NOT(A80&lt;=MIN(Setup!$B$7,Setup!$B$8)),COUNTA(Leads!$A$6:$A$505)=0),"",COUNTIFS(Leads!$B$6:$B$505,"&gt;="&amp;A80,Leads!$B$6:$B$505,"&lt;="&amp;A80,Leads!$B$6:$B$505,"&gt;="&amp;Setup!$B$6,Leads!$B$6:$B$505,"&lt;="&amp;Setup!$B$8))</x:f>
      </x:c>
      <x:c r="F80" s="2" t="str">
        <x:f>IF(OR(NOT(A80&lt;=MIN(Setup!$B$7,Setup!$B$8)),COUNTA(Leads!$A$6:$A$505)=0),"",COUNTIFS(Leads!$E$6:$E$505,"&gt;="&amp;A80,Leads!$E$6:$E$505,"&lt;="&amp;A80,Leads!$B$6:$B$505,"&gt;="&amp;Setup!$B$6,Leads!$B$6:$B$505,"&lt;="&amp;Setup!$B$8))</x:f>
      </x:c>
      <x:c r="G80" s="2" t="str">
        <x:f>IF(OR(NOT(A80&lt;=MIN(Setup!$B$7,Setup!$B$8)),COUNTA(Leads!$A$6:$A$505)=0),"",COUNTIFS(Leads!$F$6:$F$505,"&gt;="&amp;A80,Leads!$F$6:$F$505,"&lt;="&amp;A80,Leads!$B$6:$B$505,"&gt;="&amp;Setup!$B$6,Leads!$B$6:$B$505,"&lt;="&amp;Setup!$B$8))</x:f>
      </x:c>
      <x:c r="H80" s="2" t="str">
        <x:f>IF(OR(NOT(A80&lt;=MIN(Setup!$B$7,Setup!$B$8)),COUNTA(Leads!$A$6:$A$505)=0),"",COUNTIFS(Leads!$G$6:$G$505,"&gt;="&amp;A80,Leads!$G$6:$G$505,"&lt;="&amp;A80,Leads!$B$6:$B$505,"&gt;="&amp;Setup!$B$6,Leads!$B$6:$B$505,"&lt;="&amp;Setup!$B$8))</x:f>
      </x:c>
      <x:c r="I80" s="2" t="str">
        <x:f>IF(OR(NOT(A80&lt;=MIN(Setup!$B$7,Setup!$B$8)),COUNTA(Leads!$A$6:$A$505)=0),"",COUNTIFS(Leads!$H$6:$H$505,"&gt;="&amp;A80,Leads!$H$6:$H$505,"&lt;="&amp;A80,Leads!$B$6:$B$505,"&gt;="&amp;Setup!$B$6,Leads!$B$6:$B$505,"&lt;="&amp;Setup!$B$8))</x:f>
      </x:c>
      <x:c r="J80" s="19" t="str">
        <x:f>IF(NOT(A80&lt;=MIN(Setup!$B$7,Setup!$B$8)),"",IF(COUNTIFS(Leads!$I$6:$I$505,A80,Leads!$B$6:$B$505,"&gt;="&amp;Setup!$B$6,Leads!$B$6:$B$505,"&lt;="&amp;Setup!$B$8)=0,"",IF(SUMIFS(Leads!$N$6:$N$505,Leads!$I$6:$I$505,A80)&gt;0,"n.a.",SUMIFS(Leads!$J$6:$J$505,Leads!$I$6:$I$505,A80))))</x:f>
      </x:c>
      <x:c r="K80" s="19" t="str">
        <x:f>IF(OR(COUNT(B80:C80)&lt;2,C80=0),"n.a.",B80/C80*1000)</x:f>
        <x:v>n.a.</x:v>
      </x:c>
      <x:c r="L80" s="20" t="str">
        <x:f>IF(OR(NOT(ISNUMBER(D80)),NOT(ISNUMBER(C80)),C80=0),"n.a.",D80/C80)</x:f>
        <x:v>n.a.</x:v>
      </x:c>
      <x:c r="M80" s="19" t="str">
        <x:f>IF(OR(NOT(ISNUMBER(B80)),NOT(ISNUMBER(D80)),D80=0),"n.a.",B80/D80)</x:f>
        <x:v>n.a.</x:v>
      </x:c>
      <x:c r="N80" s="19" t="str">
        <x:f>IF(OR(NOT(ISNUMBER(B80)),NOT(ISNUMBER(E80)),E80=0),"n.a.",B80/E80)</x:f>
        <x:v>n.a.</x:v>
      </x:c>
      <x:c r="O80" s="2" t="str">
        <x:f>IF(OR(NOT(A80&lt;=MIN(Setup!$B$7,Setup!$B$8)),COUNTA(Appointments!$A$6:$A$605)=0),"",COUNTIFS(Appointments!$C$6:$C$605,"&gt;="&amp;A80,Appointments!$C$6:$C$605,"&lt;="&amp;A80,Appointments!$D$6:$D$605,"Held",Appointments!$E$6:$E$605,"&gt;0",Appointments!$E$6:$E$605,"&lt;="&amp;Setup!$B$7))</x:f>
      </x:c>
      <x:c r="P80" s="2" t="str">
        <x:f>IF(OR(NOT(A80&lt;=MIN(Setup!$B$7,Setup!$B$8)),COUNTA(Appointments!$A$6:$A$605)=0),"",COUNTIFS(Appointments!$C$6:$C$605,"&gt;="&amp;A80,Appointments!$C$6:$C$605,"&lt;="&amp;A80,Appointments!$D$6:$D$605,"No-show",Appointments!$E$6:$E$605,"&gt;0",Appointments!$E$6:$E$605,"&lt;="&amp;Setup!$B$7))</x:f>
      </x:c>
      <x:c r="Q80" s="20" t="str">
        <x:f>IF(OR(COUNT(O80:P80)&lt;2,SUM(O80:P80)=0),"n.a.",O80/SUM(O80:P80))</x:f>
        <x:v>n.a.</x:v>
      </x:c>
      <x:c r="R80" s="2" t="str">
        <x:f>IF(NOT(A80&lt;=MIN(Setup!$B$7,Setup!$B$8)),"",COUNTIFS(Appointments!$C$6:$C$605,A80,Appointments!$D$6:$D$605,"Pending"))</x:f>
      </x:c>
      <x:c r="S80" s="2" t="str">
        <x:f>IF(NOT(A80&lt;=MIN(Setup!$B$7,Setup!$B$8)),"",COUNTIFS(Appointments!$C$6:$C$605,"&gt;="&amp;A80,Appointments!$C$6:$C$605,"&lt;="&amp;A80,Appointments!$D$6:$D$605,"Cancelled",Appointments!$E$6:$E$605,"&gt;0",Appointments!$E$6:$E$605,"&lt;="&amp;Setup!$B$7))</x:f>
      </x:c>
      <x:c r="T80" s="2" t="str">
        <x:f>IF(NOT(A80&lt;=MIN(Setup!$B$7,Setup!$B$8)),"",COUNTIFS(Appointments!$C$6:$C$605,"&gt;="&amp;A80,Appointments!$C$6:$C$605,"&lt;="&amp;A80,Appointments!$D$6:$D$605,"Rescheduled",Appointments!$E$6:$E$605,"&gt;0",Appointments!$E$6:$E$605,"&lt;="&amp;Setup!$B$7))</x:f>
      </x:c>
      <x:c r="U80" s="2" t="str">
        <x:f>IF(NOT(A80&lt;=MIN(Setup!$B$7,Setup!$B$8)),"Future",IF(COUNT(B80:D80)=3,"Reported","Missing ad input"))</x:f>
        <x:v>Future</x:v>
      </x:c>
      <x:c r="V80" s="2"/>
      <x:c r="W80" t="n">
        <x:f>IF(ISNUMBER(B80),1,0)</x:f>
        <x:v>0</x:v>
      </x:c>
    </x:row>
    <x:row r="81" ht="23" customHeight="1">
      <x:c r="A81" s="7" t="n">
        <x:f>Setup!$B$6+75</x:f>
        <x:v>46371</x:v>
      </x:c>
      <x:c r="B81" s="14"/>
      <x:c r="C81" s="5"/>
      <x:c r="D81" s="5"/>
      <x:c r="E81" s="2" t="str">
        <x:f>IF(OR(NOT(A81&lt;=MIN(Setup!$B$7,Setup!$B$8)),COUNTA(Leads!$A$6:$A$505)=0),"",COUNTIFS(Leads!$B$6:$B$505,"&gt;="&amp;A81,Leads!$B$6:$B$505,"&lt;="&amp;A81,Leads!$B$6:$B$505,"&gt;="&amp;Setup!$B$6,Leads!$B$6:$B$505,"&lt;="&amp;Setup!$B$8))</x:f>
      </x:c>
      <x:c r="F81" s="2" t="str">
        <x:f>IF(OR(NOT(A81&lt;=MIN(Setup!$B$7,Setup!$B$8)),COUNTA(Leads!$A$6:$A$505)=0),"",COUNTIFS(Leads!$E$6:$E$505,"&gt;="&amp;A81,Leads!$E$6:$E$505,"&lt;="&amp;A81,Leads!$B$6:$B$505,"&gt;="&amp;Setup!$B$6,Leads!$B$6:$B$505,"&lt;="&amp;Setup!$B$8))</x:f>
      </x:c>
      <x:c r="G81" s="2" t="str">
        <x:f>IF(OR(NOT(A81&lt;=MIN(Setup!$B$7,Setup!$B$8)),COUNTA(Leads!$A$6:$A$505)=0),"",COUNTIFS(Leads!$F$6:$F$505,"&gt;="&amp;A81,Leads!$F$6:$F$505,"&lt;="&amp;A81,Leads!$B$6:$B$505,"&gt;="&amp;Setup!$B$6,Leads!$B$6:$B$505,"&lt;="&amp;Setup!$B$8))</x:f>
      </x:c>
      <x:c r="H81" s="2" t="str">
        <x:f>IF(OR(NOT(A81&lt;=MIN(Setup!$B$7,Setup!$B$8)),COUNTA(Leads!$A$6:$A$505)=0),"",COUNTIFS(Leads!$G$6:$G$505,"&gt;="&amp;A81,Leads!$G$6:$G$505,"&lt;="&amp;A81,Leads!$B$6:$B$505,"&gt;="&amp;Setup!$B$6,Leads!$B$6:$B$505,"&lt;="&amp;Setup!$B$8))</x:f>
      </x:c>
      <x:c r="I81" s="2" t="str">
        <x:f>IF(OR(NOT(A81&lt;=MIN(Setup!$B$7,Setup!$B$8)),COUNTA(Leads!$A$6:$A$505)=0),"",COUNTIFS(Leads!$H$6:$H$505,"&gt;="&amp;A81,Leads!$H$6:$H$505,"&lt;="&amp;A81,Leads!$B$6:$B$505,"&gt;="&amp;Setup!$B$6,Leads!$B$6:$B$505,"&lt;="&amp;Setup!$B$8))</x:f>
      </x:c>
      <x:c r="J81" s="19" t="str">
        <x:f>IF(NOT(A81&lt;=MIN(Setup!$B$7,Setup!$B$8)),"",IF(COUNTIFS(Leads!$I$6:$I$505,A81,Leads!$B$6:$B$505,"&gt;="&amp;Setup!$B$6,Leads!$B$6:$B$505,"&lt;="&amp;Setup!$B$8)=0,"",IF(SUMIFS(Leads!$N$6:$N$505,Leads!$I$6:$I$505,A81)&gt;0,"n.a.",SUMIFS(Leads!$J$6:$J$505,Leads!$I$6:$I$505,A81))))</x:f>
      </x:c>
      <x:c r="K81" s="19" t="str">
        <x:f>IF(OR(COUNT(B81:C81)&lt;2,C81=0),"n.a.",B81/C81*1000)</x:f>
        <x:v>n.a.</x:v>
      </x:c>
      <x:c r="L81" s="20" t="str">
        <x:f>IF(OR(NOT(ISNUMBER(D81)),NOT(ISNUMBER(C81)),C81=0),"n.a.",D81/C81)</x:f>
        <x:v>n.a.</x:v>
      </x:c>
      <x:c r="M81" s="19" t="str">
        <x:f>IF(OR(NOT(ISNUMBER(B81)),NOT(ISNUMBER(D81)),D81=0),"n.a.",B81/D81)</x:f>
        <x:v>n.a.</x:v>
      </x:c>
      <x:c r="N81" s="19" t="str">
        <x:f>IF(OR(NOT(ISNUMBER(B81)),NOT(ISNUMBER(E81)),E81=0),"n.a.",B81/E81)</x:f>
        <x:v>n.a.</x:v>
      </x:c>
      <x:c r="O81" s="2" t="str">
        <x:f>IF(OR(NOT(A81&lt;=MIN(Setup!$B$7,Setup!$B$8)),COUNTA(Appointments!$A$6:$A$605)=0),"",COUNTIFS(Appointments!$C$6:$C$605,"&gt;="&amp;A81,Appointments!$C$6:$C$605,"&lt;="&amp;A81,Appointments!$D$6:$D$605,"Held",Appointments!$E$6:$E$605,"&gt;0",Appointments!$E$6:$E$605,"&lt;="&amp;Setup!$B$7))</x:f>
      </x:c>
      <x:c r="P81" s="2" t="str">
        <x:f>IF(OR(NOT(A81&lt;=MIN(Setup!$B$7,Setup!$B$8)),COUNTA(Appointments!$A$6:$A$605)=0),"",COUNTIFS(Appointments!$C$6:$C$605,"&gt;="&amp;A81,Appointments!$C$6:$C$605,"&lt;="&amp;A81,Appointments!$D$6:$D$605,"No-show",Appointments!$E$6:$E$605,"&gt;0",Appointments!$E$6:$E$605,"&lt;="&amp;Setup!$B$7))</x:f>
      </x:c>
      <x:c r="Q81" s="20" t="str">
        <x:f>IF(OR(COUNT(O81:P81)&lt;2,SUM(O81:P81)=0),"n.a.",O81/SUM(O81:P81))</x:f>
        <x:v>n.a.</x:v>
      </x:c>
      <x:c r="R81" s="2" t="str">
        <x:f>IF(NOT(A81&lt;=MIN(Setup!$B$7,Setup!$B$8)),"",COUNTIFS(Appointments!$C$6:$C$605,A81,Appointments!$D$6:$D$605,"Pending"))</x:f>
      </x:c>
      <x:c r="S81" s="2" t="str">
        <x:f>IF(NOT(A81&lt;=MIN(Setup!$B$7,Setup!$B$8)),"",COUNTIFS(Appointments!$C$6:$C$605,"&gt;="&amp;A81,Appointments!$C$6:$C$605,"&lt;="&amp;A81,Appointments!$D$6:$D$605,"Cancelled",Appointments!$E$6:$E$605,"&gt;0",Appointments!$E$6:$E$605,"&lt;="&amp;Setup!$B$7))</x:f>
      </x:c>
      <x:c r="T81" s="2" t="str">
        <x:f>IF(NOT(A81&lt;=MIN(Setup!$B$7,Setup!$B$8)),"",COUNTIFS(Appointments!$C$6:$C$605,"&gt;="&amp;A81,Appointments!$C$6:$C$605,"&lt;="&amp;A81,Appointments!$D$6:$D$605,"Rescheduled",Appointments!$E$6:$E$605,"&gt;0",Appointments!$E$6:$E$605,"&lt;="&amp;Setup!$B$7))</x:f>
      </x:c>
      <x:c r="U81" s="2" t="str">
        <x:f>IF(NOT(A81&lt;=MIN(Setup!$B$7,Setup!$B$8)),"Future",IF(COUNT(B81:D81)=3,"Reported","Missing ad input"))</x:f>
        <x:v>Future</x:v>
      </x:c>
      <x:c r="V81" s="2"/>
      <x:c r="W81" t="n">
        <x:f>IF(ISNUMBER(B81),1,0)</x:f>
        <x:v>0</x:v>
      </x:c>
    </x:row>
    <x:row r="82" ht="23" customHeight="1">
      <x:c r="A82" s="7" t="n">
        <x:f>Setup!$B$6+76</x:f>
        <x:v>46372</x:v>
      </x:c>
      <x:c r="B82" s="14"/>
      <x:c r="C82" s="5"/>
      <x:c r="D82" s="5"/>
      <x:c r="E82" s="2" t="str">
        <x:f>IF(OR(NOT(A82&lt;=MIN(Setup!$B$7,Setup!$B$8)),COUNTA(Leads!$A$6:$A$505)=0),"",COUNTIFS(Leads!$B$6:$B$505,"&gt;="&amp;A82,Leads!$B$6:$B$505,"&lt;="&amp;A82,Leads!$B$6:$B$505,"&gt;="&amp;Setup!$B$6,Leads!$B$6:$B$505,"&lt;="&amp;Setup!$B$8))</x:f>
      </x:c>
      <x:c r="F82" s="2" t="str">
        <x:f>IF(OR(NOT(A82&lt;=MIN(Setup!$B$7,Setup!$B$8)),COUNTA(Leads!$A$6:$A$505)=0),"",COUNTIFS(Leads!$E$6:$E$505,"&gt;="&amp;A82,Leads!$E$6:$E$505,"&lt;="&amp;A82,Leads!$B$6:$B$505,"&gt;="&amp;Setup!$B$6,Leads!$B$6:$B$505,"&lt;="&amp;Setup!$B$8))</x:f>
      </x:c>
      <x:c r="G82" s="2" t="str">
        <x:f>IF(OR(NOT(A82&lt;=MIN(Setup!$B$7,Setup!$B$8)),COUNTA(Leads!$A$6:$A$505)=0),"",COUNTIFS(Leads!$F$6:$F$505,"&gt;="&amp;A82,Leads!$F$6:$F$505,"&lt;="&amp;A82,Leads!$B$6:$B$505,"&gt;="&amp;Setup!$B$6,Leads!$B$6:$B$505,"&lt;="&amp;Setup!$B$8))</x:f>
      </x:c>
      <x:c r="H82" s="2" t="str">
        <x:f>IF(OR(NOT(A82&lt;=MIN(Setup!$B$7,Setup!$B$8)),COUNTA(Leads!$A$6:$A$505)=0),"",COUNTIFS(Leads!$G$6:$G$505,"&gt;="&amp;A82,Leads!$G$6:$G$505,"&lt;="&amp;A82,Leads!$B$6:$B$505,"&gt;="&amp;Setup!$B$6,Leads!$B$6:$B$505,"&lt;="&amp;Setup!$B$8))</x:f>
      </x:c>
      <x:c r="I82" s="2" t="str">
        <x:f>IF(OR(NOT(A82&lt;=MIN(Setup!$B$7,Setup!$B$8)),COUNTA(Leads!$A$6:$A$505)=0),"",COUNTIFS(Leads!$H$6:$H$505,"&gt;="&amp;A82,Leads!$H$6:$H$505,"&lt;="&amp;A82,Leads!$B$6:$B$505,"&gt;="&amp;Setup!$B$6,Leads!$B$6:$B$505,"&lt;="&amp;Setup!$B$8))</x:f>
      </x:c>
      <x:c r="J82" s="19" t="str">
        <x:f>IF(NOT(A82&lt;=MIN(Setup!$B$7,Setup!$B$8)),"",IF(COUNTIFS(Leads!$I$6:$I$505,A82,Leads!$B$6:$B$505,"&gt;="&amp;Setup!$B$6,Leads!$B$6:$B$505,"&lt;="&amp;Setup!$B$8)=0,"",IF(SUMIFS(Leads!$N$6:$N$505,Leads!$I$6:$I$505,A82)&gt;0,"n.a.",SUMIFS(Leads!$J$6:$J$505,Leads!$I$6:$I$505,A82))))</x:f>
      </x:c>
      <x:c r="K82" s="19" t="str">
        <x:f>IF(OR(COUNT(B82:C82)&lt;2,C82=0),"n.a.",B82/C82*1000)</x:f>
        <x:v>n.a.</x:v>
      </x:c>
      <x:c r="L82" s="20" t="str">
        <x:f>IF(OR(NOT(ISNUMBER(D82)),NOT(ISNUMBER(C82)),C82=0),"n.a.",D82/C82)</x:f>
        <x:v>n.a.</x:v>
      </x:c>
      <x:c r="M82" s="19" t="str">
        <x:f>IF(OR(NOT(ISNUMBER(B82)),NOT(ISNUMBER(D82)),D82=0),"n.a.",B82/D82)</x:f>
        <x:v>n.a.</x:v>
      </x:c>
      <x:c r="N82" s="19" t="str">
        <x:f>IF(OR(NOT(ISNUMBER(B82)),NOT(ISNUMBER(E82)),E82=0),"n.a.",B82/E82)</x:f>
        <x:v>n.a.</x:v>
      </x:c>
      <x:c r="O82" s="2" t="str">
        <x:f>IF(OR(NOT(A82&lt;=MIN(Setup!$B$7,Setup!$B$8)),COUNTA(Appointments!$A$6:$A$605)=0),"",COUNTIFS(Appointments!$C$6:$C$605,"&gt;="&amp;A82,Appointments!$C$6:$C$605,"&lt;="&amp;A82,Appointments!$D$6:$D$605,"Held",Appointments!$E$6:$E$605,"&gt;0",Appointments!$E$6:$E$605,"&lt;="&amp;Setup!$B$7))</x:f>
      </x:c>
      <x:c r="P82" s="2" t="str">
        <x:f>IF(OR(NOT(A82&lt;=MIN(Setup!$B$7,Setup!$B$8)),COUNTA(Appointments!$A$6:$A$605)=0),"",COUNTIFS(Appointments!$C$6:$C$605,"&gt;="&amp;A82,Appointments!$C$6:$C$605,"&lt;="&amp;A82,Appointments!$D$6:$D$605,"No-show",Appointments!$E$6:$E$605,"&gt;0",Appointments!$E$6:$E$605,"&lt;="&amp;Setup!$B$7))</x:f>
      </x:c>
      <x:c r="Q82" s="20" t="str">
        <x:f>IF(OR(COUNT(O82:P82)&lt;2,SUM(O82:P82)=0),"n.a.",O82/SUM(O82:P82))</x:f>
        <x:v>n.a.</x:v>
      </x:c>
      <x:c r="R82" s="2" t="str">
        <x:f>IF(NOT(A82&lt;=MIN(Setup!$B$7,Setup!$B$8)),"",COUNTIFS(Appointments!$C$6:$C$605,A82,Appointments!$D$6:$D$605,"Pending"))</x:f>
      </x:c>
      <x:c r="S82" s="2" t="str">
        <x:f>IF(NOT(A82&lt;=MIN(Setup!$B$7,Setup!$B$8)),"",COUNTIFS(Appointments!$C$6:$C$605,"&gt;="&amp;A82,Appointments!$C$6:$C$605,"&lt;="&amp;A82,Appointments!$D$6:$D$605,"Cancelled",Appointments!$E$6:$E$605,"&gt;0",Appointments!$E$6:$E$605,"&lt;="&amp;Setup!$B$7))</x:f>
      </x:c>
      <x:c r="T82" s="2" t="str">
        <x:f>IF(NOT(A82&lt;=MIN(Setup!$B$7,Setup!$B$8)),"",COUNTIFS(Appointments!$C$6:$C$605,"&gt;="&amp;A82,Appointments!$C$6:$C$605,"&lt;="&amp;A82,Appointments!$D$6:$D$605,"Rescheduled",Appointments!$E$6:$E$605,"&gt;0",Appointments!$E$6:$E$605,"&lt;="&amp;Setup!$B$7))</x:f>
      </x:c>
      <x:c r="U82" s="2" t="str">
        <x:f>IF(NOT(A82&lt;=MIN(Setup!$B$7,Setup!$B$8)),"Future",IF(COUNT(B82:D82)=3,"Reported","Missing ad input"))</x:f>
        <x:v>Future</x:v>
      </x:c>
      <x:c r="V82" s="2"/>
      <x:c r="W82" t="n">
        <x:f>IF(ISNUMBER(B82),1,0)</x:f>
        <x:v>0</x:v>
      </x:c>
    </x:row>
    <x:row r="83" ht="23" customHeight="1">
      <x:c r="A83" s="7" t="n">
        <x:f>Setup!$B$6+77</x:f>
        <x:v>46373</x:v>
      </x:c>
      <x:c r="B83" s="14"/>
      <x:c r="C83" s="5"/>
      <x:c r="D83" s="5"/>
      <x:c r="E83" s="2" t="str">
        <x:f>IF(OR(NOT(A83&lt;=MIN(Setup!$B$7,Setup!$B$8)),COUNTA(Leads!$A$6:$A$505)=0),"",COUNTIFS(Leads!$B$6:$B$505,"&gt;="&amp;A83,Leads!$B$6:$B$505,"&lt;="&amp;A83,Leads!$B$6:$B$505,"&gt;="&amp;Setup!$B$6,Leads!$B$6:$B$505,"&lt;="&amp;Setup!$B$8))</x:f>
      </x:c>
      <x:c r="F83" s="2" t="str">
        <x:f>IF(OR(NOT(A83&lt;=MIN(Setup!$B$7,Setup!$B$8)),COUNTA(Leads!$A$6:$A$505)=0),"",COUNTIFS(Leads!$E$6:$E$505,"&gt;="&amp;A83,Leads!$E$6:$E$505,"&lt;="&amp;A83,Leads!$B$6:$B$505,"&gt;="&amp;Setup!$B$6,Leads!$B$6:$B$505,"&lt;="&amp;Setup!$B$8))</x:f>
      </x:c>
      <x:c r="G83" s="2" t="str">
        <x:f>IF(OR(NOT(A83&lt;=MIN(Setup!$B$7,Setup!$B$8)),COUNTA(Leads!$A$6:$A$505)=0),"",COUNTIFS(Leads!$F$6:$F$505,"&gt;="&amp;A83,Leads!$F$6:$F$505,"&lt;="&amp;A83,Leads!$B$6:$B$505,"&gt;="&amp;Setup!$B$6,Leads!$B$6:$B$505,"&lt;="&amp;Setup!$B$8))</x:f>
      </x:c>
      <x:c r="H83" s="2" t="str">
        <x:f>IF(OR(NOT(A83&lt;=MIN(Setup!$B$7,Setup!$B$8)),COUNTA(Leads!$A$6:$A$505)=0),"",COUNTIFS(Leads!$G$6:$G$505,"&gt;="&amp;A83,Leads!$G$6:$G$505,"&lt;="&amp;A83,Leads!$B$6:$B$505,"&gt;="&amp;Setup!$B$6,Leads!$B$6:$B$505,"&lt;="&amp;Setup!$B$8))</x:f>
      </x:c>
      <x:c r="I83" s="2" t="str">
        <x:f>IF(OR(NOT(A83&lt;=MIN(Setup!$B$7,Setup!$B$8)),COUNTA(Leads!$A$6:$A$505)=0),"",COUNTIFS(Leads!$H$6:$H$505,"&gt;="&amp;A83,Leads!$H$6:$H$505,"&lt;="&amp;A83,Leads!$B$6:$B$505,"&gt;="&amp;Setup!$B$6,Leads!$B$6:$B$505,"&lt;="&amp;Setup!$B$8))</x:f>
      </x:c>
      <x:c r="J83" s="19" t="str">
        <x:f>IF(NOT(A83&lt;=MIN(Setup!$B$7,Setup!$B$8)),"",IF(COUNTIFS(Leads!$I$6:$I$505,A83,Leads!$B$6:$B$505,"&gt;="&amp;Setup!$B$6,Leads!$B$6:$B$505,"&lt;="&amp;Setup!$B$8)=0,"",IF(SUMIFS(Leads!$N$6:$N$505,Leads!$I$6:$I$505,A83)&gt;0,"n.a.",SUMIFS(Leads!$J$6:$J$505,Leads!$I$6:$I$505,A83))))</x:f>
      </x:c>
      <x:c r="K83" s="19" t="str">
        <x:f>IF(OR(COUNT(B83:C83)&lt;2,C83=0),"n.a.",B83/C83*1000)</x:f>
        <x:v>n.a.</x:v>
      </x:c>
      <x:c r="L83" s="20" t="str">
        <x:f>IF(OR(NOT(ISNUMBER(D83)),NOT(ISNUMBER(C83)),C83=0),"n.a.",D83/C83)</x:f>
        <x:v>n.a.</x:v>
      </x:c>
      <x:c r="M83" s="19" t="str">
        <x:f>IF(OR(NOT(ISNUMBER(B83)),NOT(ISNUMBER(D83)),D83=0),"n.a.",B83/D83)</x:f>
        <x:v>n.a.</x:v>
      </x:c>
      <x:c r="N83" s="19" t="str">
        <x:f>IF(OR(NOT(ISNUMBER(B83)),NOT(ISNUMBER(E83)),E83=0),"n.a.",B83/E83)</x:f>
        <x:v>n.a.</x:v>
      </x:c>
      <x:c r="O83" s="2" t="str">
        <x:f>IF(OR(NOT(A83&lt;=MIN(Setup!$B$7,Setup!$B$8)),COUNTA(Appointments!$A$6:$A$605)=0),"",COUNTIFS(Appointments!$C$6:$C$605,"&gt;="&amp;A83,Appointments!$C$6:$C$605,"&lt;="&amp;A83,Appointments!$D$6:$D$605,"Held",Appointments!$E$6:$E$605,"&gt;0",Appointments!$E$6:$E$605,"&lt;="&amp;Setup!$B$7))</x:f>
      </x:c>
      <x:c r="P83" s="2" t="str">
        <x:f>IF(OR(NOT(A83&lt;=MIN(Setup!$B$7,Setup!$B$8)),COUNTA(Appointments!$A$6:$A$605)=0),"",COUNTIFS(Appointments!$C$6:$C$605,"&gt;="&amp;A83,Appointments!$C$6:$C$605,"&lt;="&amp;A83,Appointments!$D$6:$D$605,"No-show",Appointments!$E$6:$E$605,"&gt;0",Appointments!$E$6:$E$605,"&lt;="&amp;Setup!$B$7))</x:f>
      </x:c>
      <x:c r="Q83" s="20" t="str">
        <x:f>IF(OR(COUNT(O83:P83)&lt;2,SUM(O83:P83)=0),"n.a.",O83/SUM(O83:P83))</x:f>
        <x:v>n.a.</x:v>
      </x:c>
      <x:c r="R83" s="2" t="str">
        <x:f>IF(NOT(A83&lt;=MIN(Setup!$B$7,Setup!$B$8)),"",COUNTIFS(Appointments!$C$6:$C$605,A83,Appointments!$D$6:$D$605,"Pending"))</x:f>
      </x:c>
      <x:c r="S83" s="2" t="str">
        <x:f>IF(NOT(A83&lt;=MIN(Setup!$B$7,Setup!$B$8)),"",COUNTIFS(Appointments!$C$6:$C$605,"&gt;="&amp;A83,Appointments!$C$6:$C$605,"&lt;="&amp;A83,Appointments!$D$6:$D$605,"Cancelled",Appointments!$E$6:$E$605,"&gt;0",Appointments!$E$6:$E$605,"&lt;="&amp;Setup!$B$7))</x:f>
      </x:c>
      <x:c r="T83" s="2" t="str">
        <x:f>IF(NOT(A83&lt;=MIN(Setup!$B$7,Setup!$B$8)),"",COUNTIFS(Appointments!$C$6:$C$605,"&gt;="&amp;A83,Appointments!$C$6:$C$605,"&lt;="&amp;A83,Appointments!$D$6:$D$605,"Rescheduled",Appointments!$E$6:$E$605,"&gt;0",Appointments!$E$6:$E$605,"&lt;="&amp;Setup!$B$7))</x:f>
      </x:c>
      <x:c r="U83" s="2" t="str">
        <x:f>IF(NOT(A83&lt;=MIN(Setup!$B$7,Setup!$B$8)),"Future",IF(COUNT(B83:D83)=3,"Reported","Missing ad input"))</x:f>
        <x:v>Future</x:v>
      </x:c>
      <x:c r="V83" s="2"/>
      <x:c r="W83" t="n">
        <x:f>IF(ISNUMBER(B83),1,0)</x:f>
        <x:v>0</x:v>
      </x:c>
    </x:row>
    <x:row r="84" ht="23" customHeight="1">
      <x:c r="A84" s="7" t="n">
        <x:f>Setup!$B$6+78</x:f>
        <x:v>46374</x:v>
      </x:c>
      <x:c r="B84" s="14"/>
      <x:c r="C84" s="5"/>
      <x:c r="D84" s="5"/>
      <x:c r="E84" s="2" t="str">
        <x:f>IF(OR(NOT(A84&lt;=MIN(Setup!$B$7,Setup!$B$8)),COUNTA(Leads!$A$6:$A$505)=0),"",COUNTIFS(Leads!$B$6:$B$505,"&gt;="&amp;A84,Leads!$B$6:$B$505,"&lt;="&amp;A84,Leads!$B$6:$B$505,"&gt;="&amp;Setup!$B$6,Leads!$B$6:$B$505,"&lt;="&amp;Setup!$B$8))</x:f>
      </x:c>
      <x:c r="F84" s="2" t="str">
        <x:f>IF(OR(NOT(A84&lt;=MIN(Setup!$B$7,Setup!$B$8)),COUNTA(Leads!$A$6:$A$505)=0),"",COUNTIFS(Leads!$E$6:$E$505,"&gt;="&amp;A84,Leads!$E$6:$E$505,"&lt;="&amp;A84,Leads!$B$6:$B$505,"&gt;="&amp;Setup!$B$6,Leads!$B$6:$B$505,"&lt;="&amp;Setup!$B$8))</x:f>
      </x:c>
      <x:c r="G84" s="2" t="str">
        <x:f>IF(OR(NOT(A84&lt;=MIN(Setup!$B$7,Setup!$B$8)),COUNTA(Leads!$A$6:$A$505)=0),"",COUNTIFS(Leads!$F$6:$F$505,"&gt;="&amp;A84,Leads!$F$6:$F$505,"&lt;="&amp;A84,Leads!$B$6:$B$505,"&gt;="&amp;Setup!$B$6,Leads!$B$6:$B$505,"&lt;="&amp;Setup!$B$8))</x:f>
      </x:c>
      <x:c r="H84" s="2" t="str">
        <x:f>IF(OR(NOT(A84&lt;=MIN(Setup!$B$7,Setup!$B$8)),COUNTA(Leads!$A$6:$A$505)=0),"",COUNTIFS(Leads!$G$6:$G$505,"&gt;="&amp;A84,Leads!$G$6:$G$505,"&lt;="&amp;A84,Leads!$B$6:$B$505,"&gt;="&amp;Setup!$B$6,Leads!$B$6:$B$505,"&lt;="&amp;Setup!$B$8))</x:f>
      </x:c>
      <x:c r="I84" s="2" t="str">
        <x:f>IF(OR(NOT(A84&lt;=MIN(Setup!$B$7,Setup!$B$8)),COUNTA(Leads!$A$6:$A$505)=0),"",COUNTIFS(Leads!$H$6:$H$505,"&gt;="&amp;A84,Leads!$H$6:$H$505,"&lt;="&amp;A84,Leads!$B$6:$B$505,"&gt;="&amp;Setup!$B$6,Leads!$B$6:$B$505,"&lt;="&amp;Setup!$B$8))</x:f>
      </x:c>
      <x:c r="J84" s="19" t="str">
        <x:f>IF(NOT(A84&lt;=MIN(Setup!$B$7,Setup!$B$8)),"",IF(COUNTIFS(Leads!$I$6:$I$505,A84,Leads!$B$6:$B$505,"&gt;="&amp;Setup!$B$6,Leads!$B$6:$B$505,"&lt;="&amp;Setup!$B$8)=0,"",IF(SUMIFS(Leads!$N$6:$N$505,Leads!$I$6:$I$505,A84)&gt;0,"n.a.",SUMIFS(Leads!$J$6:$J$505,Leads!$I$6:$I$505,A84))))</x:f>
      </x:c>
      <x:c r="K84" s="19" t="str">
        <x:f>IF(OR(COUNT(B84:C84)&lt;2,C84=0),"n.a.",B84/C84*1000)</x:f>
        <x:v>n.a.</x:v>
      </x:c>
      <x:c r="L84" s="20" t="str">
        <x:f>IF(OR(NOT(ISNUMBER(D84)),NOT(ISNUMBER(C84)),C84=0),"n.a.",D84/C84)</x:f>
        <x:v>n.a.</x:v>
      </x:c>
      <x:c r="M84" s="19" t="str">
        <x:f>IF(OR(NOT(ISNUMBER(B84)),NOT(ISNUMBER(D84)),D84=0),"n.a.",B84/D84)</x:f>
        <x:v>n.a.</x:v>
      </x:c>
      <x:c r="N84" s="19" t="str">
        <x:f>IF(OR(NOT(ISNUMBER(B84)),NOT(ISNUMBER(E84)),E84=0),"n.a.",B84/E84)</x:f>
        <x:v>n.a.</x:v>
      </x:c>
      <x:c r="O84" s="2" t="str">
        <x:f>IF(OR(NOT(A84&lt;=MIN(Setup!$B$7,Setup!$B$8)),COUNTA(Appointments!$A$6:$A$605)=0),"",COUNTIFS(Appointments!$C$6:$C$605,"&gt;="&amp;A84,Appointments!$C$6:$C$605,"&lt;="&amp;A84,Appointments!$D$6:$D$605,"Held",Appointments!$E$6:$E$605,"&gt;0",Appointments!$E$6:$E$605,"&lt;="&amp;Setup!$B$7))</x:f>
      </x:c>
      <x:c r="P84" s="2" t="str">
        <x:f>IF(OR(NOT(A84&lt;=MIN(Setup!$B$7,Setup!$B$8)),COUNTA(Appointments!$A$6:$A$605)=0),"",COUNTIFS(Appointments!$C$6:$C$605,"&gt;="&amp;A84,Appointments!$C$6:$C$605,"&lt;="&amp;A84,Appointments!$D$6:$D$605,"No-show",Appointments!$E$6:$E$605,"&gt;0",Appointments!$E$6:$E$605,"&lt;="&amp;Setup!$B$7))</x:f>
      </x:c>
      <x:c r="Q84" s="20" t="str">
        <x:f>IF(OR(COUNT(O84:P84)&lt;2,SUM(O84:P84)=0),"n.a.",O84/SUM(O84:P84))</x:f>
        <x:v>n.a.</x:v>
      </x:c>
      <x:c r="R84" s="2" t="str">
        <x:f>IF(NOT(A84&lt;=MIN(Setup!$B$7,Setup!$B$8)),"",COUNTIFS(Appointments!$C$6:$C$605,A84,Appointments!$D$6:$D$605,"Pending"))</x:f>
      </x:c>
      <x:c r="S84" s="2" t="str">
        <x:f>IF(NOT(A84&lt;=MIN(Setup!$B$7,Setup!$B$8)),"",COUNTIFS(Appointments!$C$6:$C$605,"&gt;="&amp;A84,Appointments!$C$6:$C$605,"&lt;="&amp;A84,Appointments!$D$6:$D$605,"Cancelled",Appointments!$E$6:$E$605,"&gt;0",Appointments!$E$6:$E$605,"&lt;="&amp;Setup!$B$7))</x:f>
      </x:c>
      <x:c r="T84" s="2" t="str">
        <x:f>IF(NOT(A84&lt;=MIN(Setup!$B$7,Setup!$B$8)),"",COUNTIFS(Appointments!$C$6:$C$605,"&gt;="&amp;A84,Appointments!$C$6:$C$605,"&lt;="&amp;A84,Appointments!$D$6:$D$605,"Rescheduled",Appointments!$E$6:$E$605,"&gt;0",Appointments!$E$6:$E$605,"&lt;="&amp;Setup!$B$7))</x:f>
      </x:c>
      <x:c r="U84" s="2" t="str">
        <x:f>IF(NOT(A84&lt;=MIN(Setup!$B$7,Setup!$B$8)),"Future",IF(COUNT(B84:D84)=3,"Reported","Missing ad input"))</x:f>
        <x:v>Future</x:v>
      </x:c>
      <x:c r="V84" s="2"/>
      <x:c r="W84" t="n">
        <x:f>IF(ISNUMBER(B84),1,0)</x:f>
        <x:v>0</x:v>
      </x:c>
    </x:row>
    <x:row r="85" ht="23" customHeight="1">
      <x:c r="A85" s="7" t="n">
        <x:f>Setup!$B$6+79</x:f>
        <x:v>46375</x:v>
      </x:c>
      <x:c r="B85" s="14"/>
      <x:c r="C85" s="5"/>
      <x:c r="D85" s="5"/>
      <x:c r="E85" s="2" t="str">
        <x:f>IF(OR(NOT(A85&lt;=MIN(Setup!$B$7,Setup!$B$8)),COUNTA(Leads!$A$6:$A$505)=0),"",COUNTIFS(Leads!$B$6:$B$505,"&gt;="&amp;A85,Leads!$B$6:$B$505,"&lt;="&amp;A85,Leads!$B$6:$B$505,"&gt;="&amp;Setup!$B$6,Leads!$B$6:$B$505,"&lt;="&amp;Setup!$B$8))</x:f>
      </x:c>
      <x:c r="F85" s="2" t="str">
        <x:f>IF(OR(NOT(A85&lt;=MIN(Setup!$B$7,Setup!$B$8)),COUNTA(Leads!$A$6:$A$505)=0),"",COUNTIFS(Leads!$E$6:$E$505,"&gt;="&amp;A85,Leads!$E$6:$E$505,"&lt;="&amp;A85,Leads!$B$6:$B$505,"&gt;="&amp;Setup!$B$6,Leads!$B$6:$B$505,"&lt;="&amp;Setup!$B$8))</x:f>
      </x:c>
      <x:c r="G85" s="2" t="str">
        <x:f>IF(OR(NOT(A85&lt;=MIN(Setup!$B$7,Setup!$B$8)),COUNTA(Leads!$A$6:$A$505)=0),"",COUNTIFS(Leads!$F$6:$F$505,"&gt;="&amp;A85,Leads!$F$6:$F$505,"&lt;="&amp;A85,Leads!$B$6:$B$505,"&gt;="&amp;Setup!$B$6,Leads!$B$6:$B$505,"&lt;="&amp;Setup!$B$8))</x:f>
      </x:c>
      <x:c r="H85" s="2" t="str">
        <x:f>IF(OR(NOT(A85&lt;=MIN(Setup!$B$7,Setup!$B$8)),COUNTA(Leads!$A$6:$A$505)=0),"",COUNTIFS(Leads!$G$6:$G$505,"&gt;="&amp;A85,Leads!$G$6:$G$505,"&lt;="&amp;A85,Leads!$B$6:$B$505,"&gt;="&amp;Setup!$B$6,Leads!$B$6:$B$505,"&lt;="&amp;Setup!$B$8))</x:f>
      </x:c>
      <x:c r="I85" s="2" t="str">
        <x:f>IF(OR(NOT(A85&lt;=MIN(Setup!$B$7,Setup!$B$8)),COUNTA(Leads!$A$6:$A$505)=0),"",COUNTIFS(Leads!$H$6:$H$505,"&gt;="&amp;A85,Leads!$H$6:$H$505,"&lt;="&amp;A85,Leads!$B$6:$B$505,"&gt;="&amp;Setup!$B$6,Leads!$B$6:$B$505,"&lt;="&amp;Setup!$B$8))</x:f>
      </x:c>
      <x:c r="J85" s="19" t="str">
        <x:f>IF(NOT(A85&lt;=MIN(Setup!$B$7,Setup!$B$8)),"",IF(COUNTIFS(Leads!$I$6:$I$505,A85,Leads!$B$6:$B$505,"&gt;="&amp;Setup!$B$6,Leads!$B$6:$B$505,"&lt;="&amp;Setup!$B$8)=0,"",IF(SUMIFS(Leads!$N$6:$N$505,Leads!$I$6:$I$505,A85)&gt;0,"n.a.",SUMIFS(Leads!$J$6:$J$505,Leads!$I$6:$I$505,A85))))</x:f>
      </x:c>
      <x:c r="K85" s="19" t="str">
        <x:f>IF(OR(COUNT(B85:C85)&lt;2,C85=0),"n.a.",B85/C85*1000)</x:f>
        <x:v>n.a.</x:v>
      </x:c>
      <x:c r="L85" s="20" t="str">
        <x:f>IF(OR(NOT(ISNUMBER(D85)),NOT(ISNUMBER(C85)),C85=0),"n.a.",D85/C85)</x:f>
        <x:v>n.a.</x:v>
      </x:c>
      <x:c r="M85" s="19" t="str">
        <x:f>IF(OR(NOT(ISNUMBER(B85)),NOT(ISNUMBER(D85)),D85=0),"n.a.",B85/D85)</x:f>
        <x:v>n.a.</x:v>
      </x:c>
      <x:c r="N85" s="19" t="str">
        <x:f>IF(OR(NOT(ISNUMBER(B85)),NOT(ISNUMBER(E85)),E85=0),"n.a.",B85/E85)</x:f>
        <x:v>n.a.</x:v>
      </x:c>
      <x:c r="O85" s="2" t="str">
        <x:f>IF(OR(NOT(A85&lt;=MIN(Setup!$B$7,Setup!$B$8)),COUNTA(Appointments!$A$6:$A$605)=0),"",COUNTIFS(Appointments!$C$6:$C$605,"&gt;="&amp;A85,Appointments!$C$6:$C$605,"&lt;="&amp;A85,Appointments!$D$6:$D$605,"Held",Appointments!$E$6:$E$605,"&gt;0",Appointments!$E$6:$E$605,"&lt;="&amp;Setup!$B$7))</x:f>
      </x:c>
      <x:c r="P85" s="2" t="str">
        <x:f>IF(OR(NOT(A85&lt;=MIN(Setup!$B$7,Setup!$B$8)),COUNTA(Appointments!$A$6:$A$605)=0),"",COUNTIFS(Appointments!$C$6:$C$605,"&gt;="&amp;A85,Appointments!$C$6:$C$605,"&lt;="&amp;A85,Appointments!$D$6:$D$605,"No-show",Appointments!$E$6:$E$605,"&gt;0",Appointments!$E$6:$E$605,"&lt;="&amp;Setup!$B$7))</x:f>
      </x:c>
      <x:c r="Q85" s="20" t="str">
        <x:f>IF(OR(COUNT(O85:P85)&lt;2,SUM(O85:P85)=0),"n.a.",O85/SUM(O85:P85))</x:f>
        <x:v>n.a.</x:v>
      </x:c>
      <x:c r="R85" s="2" t="str">
        <x:f>IF(NOT(A85&lt;=MIN(Setup!$B$7,Setup!$B$8)),"",COUNTIFS(Appointments!$C$6:$C$605,A85,Appointments!$D$6:$D$605,"Pending"))</x:f>
      </x:c>
      <x:c r="S85" s="2" t="str">
        <x:f>IF(NOT(A85&lt;=MIN(Setup!$B$7,Setup!$B$8)),"",COUNTIFS(Appointments!$C$6:$C$605,"&gt;="&amp;A85,Appointments!$C$6:$C$605,"&lt;="&amp;A85,Appointments!$D$6:$D$605,"Cancelled",Appointments!$E$6:$E$605,"&gt;0",Appointments!$E$6:$E$605,"&lt;="&amp;Setup!$B$7))</x:f>
      </x:c>
      <x:c r="T85" s="2" t="str">
        <x:f>IF(NOT(A85&lt;=MIN(Setup!$B$7,Setup!$B$8)),"",COUNTIFS(Appointments!$C$6:$C$605,"&gt;="&amp;A85,Appointments!$C$6:$C$605,"&lt;="&amp;A85,Appointments!$D$6:$D$605,"Rescheduled",Appointments!$E$6:$E$605,"&gt;0",Appointments!$E$6:$E$605,"&lt;="&amp;Setup!$B$7))</x:f>
      </x:c>
      <x:c r="U85" s="2" t="str">
        <x:f>IF(NOT(A85&lt;=MIN(Setup!$B$7,Setup!$B$8)),"Future",IF(COUNT(B85:D85)=3,"Reported","Missing ad input"))</x:f>
        <x:v>Future</x:v>
      </x:c>
      <x:c r="V85" s="2"/>
      <x:c r="W85" t="n">
        <x:f>IF(ISNUMBER(B85),1,0)</x:f>
        <x:v>0</x:v>
      </x:c>
    </x:row>
    <x:row r="86" ht="23" customHeight="1">
      <x:c r="A86" s="7" t="n">
        <x:f>Setup!$B$6+80</x:f>
        <x:v>46376</x:v>
      </x:c>
      <x:c r="B86" s="14"/>
      <x:c r="C86" s="5"/>
      <x:c r="D86" s="5"/>
      <x:c r="E86" s="2" t="str">
        <x:f>IF(OR(NOT(A86&lt;=MIN(Setup!$B$7,Setup!$B$8)),COUNTA(Leads!$A$6:$A$505)=0),"",COUNTIFS(Leads!$B$6:$B$505,"&gt;="&amp;A86,Leads!$B$6:$B$505,"&lt;="&amp;A86,Leads!$B$6:$B$505,"&gt;="&amp;Setup!$B$6,Leads!$B$6:$B$505,"&lt;="&amp;Setup!$B$8))</x:f>
      </x:c>
      <x:c r="F86" s="2" t="str">
        <x:f>IF(OR(NOT(A86&lt;=MIN(Setup!$B$7,Setup!$B$8)),COUNTA(Leads!$A$6:$A$505)=0),"",COUNTIFS(Leads!$E$6:$E$505,"&gt;="&amp;A86,Leads!$E$6:$E$505,"&lt;="&amp;A86,Leads!$B$6:$B$505,"&gt;="&amp;Setup!$B$6,Leads!$B$6:$B$505,"&lt;="&amp;Setup!$B$8))</x:f>
      </x:c>
      <x:c r="G86" s="2" t="str">
        <x:f>IF(OR(NOT(A86&lt;=MIN(Setup!$B$7,Setup!$B$8)),COUNTA(Leads!$A$6:$A$505)=0),"",COUNTIFS(Leads!$F$6:$F$505,"&gt;="&amp;A86,Leads!$F$6:$F$505,"&lt;="&amp;A86,Leads!$B$6:$B$505,"&gt;="&amp;Setup!$B$6,Leads!$B$6:$B$505,"&lt;="&amp;Setup!$B$8))</x:f>
      </x:c>
      <x:c r="H86" s="2" t="str">
        <x:f>IF(OR(NOT(A86&lt;=MIN(Setup!$B$7,Setup!$B$8)),COUNTA(Leads!$A$6:$A$505)=0),"",COUNTIFS(Leads!$G$6:$G$505,"&gt;="&amp;A86,Leads!$G$6:$G$505,"&lt;="&amp;A86,Leads!$B$6:$B$505,"&gt;="&amp;Setup!$B$6,Leads!$B$6:$B$505,"&lt;="&amp;Setup!$B$8))</x:f>
      </x:c>
      <x:c r="I86" s="2" t="str">
        <x:f>IF(OR(NOT(A86&lt;=MIN(Setup!$B$7,Setup!$B$8)),COUNTA(Leads!$A$6:$A$505)=0),"",COUNTIFS(Leads!$H$6:$H$505,"&gt;="&amp;A86,Leads!$H$6:$H$505,"&lt;="&amp;A86,Leads!$B$6:$B$505,"&gt;="&amp;Setup!$B$6,Leads!$B$6:$B$505,"&lt;="&amp;Setup!$B$8))</x:f>
      </x:c>
      <x:c r="J86" s="19" t="str">
        <x:f>IF(NOT(A86&lt;=MIN(Setup!$B$7,Setup!$B$8)),"",IF(COUNTIFS(Leads!$I$6:$I$505,A86,Leads!$B$6:$B$505,"&gt;="&amp;Setup!$B$6,Leads!$B$6:$B$505,"&lt;="&amp;Setup!$B$8)=0,"",IF(SUMIFS(Leads!$N$6:$N$505,Leads!$I$6:$I$505,A86)&gt;0,"n.a.",SUMIFS(Leads!$J$6:$J$505,Leads!$I$6:$I$505,A86))))</x:f>
      </x:c>
      <x:c r="K86" s="19" t="str">
        <x:f>IF(OR(COUNT(B86:C86)&lt;2,C86=0),"n.a.",B86/C86*1000)</x:f>
        <x:v>n.a.</x:v>
      </x:c>
      <x:c r="L86" s="20" t="str">
        <x:f>IF(OR(NOT(ISNUMBER(D86)),NOT(ISNUMBER(C86)),C86=0),"n.a.",D86/C86)</x:f>
        <x:v>n.a.</x:v>
      </x:c>
      <x:c r="M86" s="19" t="str">
        <x:f>IF(OR(NOT(ISNUMBER(B86)),NOT(ISNUMBER(D86)),D86=0),"n.a.",B86/D86)</x:f>
        <x:v>n.a.</x:v>
      </x:c>
      <x:c r="N86" s="19" t="str">
        <x:f>IF(OR(NOT(ISNUMBER(B86)),NOT(ISNUMBER(E86)),E86=0),"n.a.",B86/E86)</x:f>
        <x:v>n.a.</x:v>
      </x:c>
      <x:c r="O86" s="2" t="str">
        <x:f>IF(OR(NOT(A86&lt;=MIN(Setup!$B$7,Setup!$B$8)),COUNTA(Appointments!$A$6:$A$605)=0),"",COUNTIFS(Appointments!$C$6:$C$605,"&gt;="&amp;A86,Appointments!$C$6:$C$605,"&lt;="&amp;A86,Appointments!$D$6:$D$605,"Held",Appointments!$E$6:$E$605,"&gt;0",Appointments!$E$6:$E$605,"&lt;="&amp;Setup!$B$7))</x:f>
      </x:c>
      <x:c r="P86" s="2" t="str">
        <x:f>IF(OR(NOT(A86&lt;=MIN(Setup!$B$7,Setup!$B$8)),COUNTA(Appointments!$A$6:$A$605)=0),"",COUNTIFS(Appointments!$C$6:$C$605,"&gt;="&amp;A86,Appointments!$C$6:$C$605,"&lt;="&amp;A86,Appointments!$D$6:$D$605,"No-show",Appointments!$E$6:$E$605,"&gt;0",Appointments!$E$6:$E$605,"&lt;="&amp;Setup!$B$7))</x:f>
      </x:c>
      <x:c r="Q86" s="20" t="str">
        <x:f>IF(OR(COUNT(O86:P86)&lt;2,SUM(O86:P86)=0),"n.a.",O86/SUM(O86:P86))</x:f>
        <x:v>n.a.</x:v>
      </x:c>
      <x:c r="R86" s="2" t="str">
        <x:f>IF(NOT(A86&lt;=MIN(Setup!$B$7,Setup!$B$8)),"",COUNTIFS(Appointments!$C$6:$C$605,A86,Appointments!$D$6:$D$605,"Pending"))</x:f>
      </x:c>
      <x:c r="S86" s="2" t="str">
        <x:f>IF(NOT(A86&lt;=MIN(Setup!$B$7,Setup!$B$8)),"",COUNTIFS(Appointments!$C$6:$C$605,"&gt;="&amp;A86,Appointments!$C$6:$C$605,"&lt;="&amp;A86,Appointments!$D$6:$D$605,"Cancelled",Appointments!$E$6:$E$605,"&gt;0",Appointments!$E$6:$E$605,"&lt;="&amp;Setup!$B$7))</x:f>
      </x:c>
      <x:c r="T86" s="2" t="str">
        <x:f>IF(NOT(A86&lt;=MIN(Setup!$B$7,Setup!$B$8)),"",COUNTIFS(Appointments!$C$6:$C$605,"&gt;="&amp;A86,Appointments!$C$6:$C$605,"&lt;="&amp;A86,Appointments!$D$6:$D$605,"Rescheduled",Appointments!$E$6:$E$605,"&gt;0",Appointments!$E$6:$E$605,"&lt;="&amp;Setup!$B$7))</x:f>
      </x:c>
      <x:c r="U86" s="2" t="str">
        <x:f>IF(NOT(A86&lt;=MIN(Setup!$B$7,Setup!$B$8)),"Future",IF(COUNT(B86:D86)=3,"Reported","Missing ad input"))</x:f>
        <x:v>Future</x:v>
      </x:c>
      <x:c r="V86" s="2"/>
      <x:c r="W86" t="n">
        <x:f>IF(ISNUMBER(B86),1,0)</x:f>
        <x:v>0</x:v>
      </x:c>
    </x:row>
    <x:row r="87" ht="23" customHeight="1">
      <x:c r="A87" s="7" t="n">
        <x:f>Setup!$B$6+81</x:f>
        <x:v>46377</x:v>
      </x:c>
      <x:c r="B87" s="14"/>
      <x:c r="C87" s="5"/>
      <x:c r="D87" s="5"/>
      <x:c r="E87" s="2" t="str">
        <x:f>IF(OR(NOT(A87&lt;=MIN(Setup!$B$7,Setup!$B$8)),COUNTA(Leads!$A$6:$A$505)=0),"",COUNTIFS(Leads!$B$6:$B$505,"&gt;="&amp;A87,Leads!$B$6:$B$505,"&lt;="&amp;A87,Leads!$B$6:$B$505,"&gt;="&amp;Setup!$B$6,Leads!$B$6:$B$505,"&lt;="&amp;Setup!$B$8))</x:f>
      </x:c>
      <x:c r="F87" s="2" t="str">
        <x:f>IF(OR(NOT(A87&lt;=MIN(Setup!$B$7,Setup!$B$8)),COUNTA(Leads!$A$6:$A$505)=0),"",COUNTIFS(Leads!$E$6:$E$505,"&gt;="&amp;A87,Leads!$E$6:$E$505,"&lt;="&amp;A87,Leads!$B$6:$B$505,"&gt;="&amp;Setup!$B$6,Leads!$B$6:$B$505,"&lt;="&amp;Setup!$B$8))</x:f>
      </x:c>
      <x:c r="G87" s="2" t="str">
        <x:f>IF(OR(NOT(A87&lt;=MIN(Setup!$B$7,Setup!$B$8)),COUNTA(Leads!$A$6:$A$505)=0),"",COUNTIFS(Leads!$F$6:$F$505,"&gt;="&amp;A87,Leads!$F$6:$F$505,"&lt;="&amp;A87,Leads!$B$6:$B$505,"&gt;="&amp;Setup!$B$6,Leads!$B$6:$B$505,"&lt;="&amp;Setup!$B$8))</x:f>
      </x:c>
      <x:c r="H87" s="2" t="str">
        <x:f>IF(OR(NOT(A87&lt;=MIN(Setup!$B$7,Setup!$B$8)),COUNTA(Leads!$A$6:$A$505)=0),"",COUNTIFS(Leads!$G$6:$G$505,"&gt;="&amp;A87,Leads!$G$6:$G$505,"&lt;="&amp;A87,Leads!$B$6:$B$505,"&gt;="&amp;Setup!$B$6,Leads!$B$6:$B$505,"&lt;="&amp;Setup!$B$8))</x:f>
      </x:c>
      <x:c r="I87" s="2" t="str">
        <x:f>IF(OR(NOT(A87&lt;=MIN(Setup!$B$7,Setup!$B$8)),COUNTA(Leads!$A$6:$A$505)=0),"",COUNTIFS(Leads!$H$6:$H$505,"&gt;="&amp;A87,Leads!$H$6:$H$505,"&lt;="&amp;A87,Leads!$B$6:$B$505,"&gt;="&amp;Setup!$B$6,Leads!$B$6:$B$505,"&lt;="&amp;Setup!$B$8))</x:f>
      </x:c>
      <x:c r="J87" s="19" t="str">
        <x:f>IF(NOT(A87&lt;=MIN(Setup!$B$7,Setup!$B$8)),"",IF(COUNTIFS(Leads!$I$6:$I$505,A87,Leads!$B$6:$B$505,"&gt;="&amp;Setup!$B$6,Leads!$B$6:$B$505,"&lt;="&amp;Setup!$B$8)=0,"",IF(SUMIFS(Leads!$N$6:$N$505,Leads!$I$6:$I$505,A87)&gt;0,"n.a.",SUMIFS(Leads!$J$6:$J$505,Leads!$I$6:$I$505,A87))))</x:f>
      </x:c>
      <x:c r="K87" s="19" t="str">
        <x:f>IF(OR(COUNT(B87:C87)&lt;2,C87=0),"n.a.",B87/C87*1000)</x:f>
        <x:v>n.a.</x:v>
      </x:c>
      <x:c r="L87" s="20" t="str">
        <x:f>IF(OR(NOT(ISNUMBER(D87)),NOT(ISNUMBER(C87)),C87=0),"n.a.",D87/C87)</x:f>
        <x:v>n.a.</x:v>
      </x:c>
      <x:c r="M87" s="19" t="str">
        <x:f>IF(OR(NOT(ISNUMBER(B87)),NOT(ISNUMBER(D87)),D87=0),"n.a.",B87/D87)</x:f>
        <x:v>n.a.</x:v>
      </x:c>
      <x:c r="N87" s="19" t="str">
        <x:f>IF(OR(NOT(ISNUMBER(B87)),NOT(ISNUMBER(E87)),E87=0),"n.a.",B87/E87)</x:f>
        <x:v>n.a.</x:v>
      </x:c>
      <x:c r="O87" s="2" t="str">
        <x:f>IF(OR(NOT(A87&lt;=MIN(Setup!$B$7,Setup!$B$8)),COUNTA(Appointments!$A$6:$A$605)=0),"",COUNTIFS(Appointments!$C$6:$C$605,"&gt;="&amp;A87,Appointments!$C$6:$C$605,"&lt;="&amp;A87,Appointments!$D$6:$D$605,"Held",Appointments!$E$6:$E$605,"&gt;0",Appointments!$E$6:$E$605,"&lt;="&amp;Setup!$B$7))</x:f>
      </x:c>
      <x:c r="P87" s="2" t="str">
        <x:f>IF(OR(NOT(A87&lt;=MIN(Setup!$B$7,Setup!$B$8)),COUNTA(Appointments!$A$6:$A$605)=0),"",COUNTIFS(Appointments!$C$6:$C$605,"&gt;="&amp;A87,Appointments!$C$6:$C$605,"&lt;="&amp;A87,Appointments!$D$6:$D$605,"No-show",Appointments!$E$6:$E$605,"&gt;0",Appointments!$E$6:$E$605,"&lt;="&amp;Setup!$B$7))</x:f>
      </x:c>
      <x:c r="Q87" s="20" t="str">
        <x:f>IF(OR(COUNT(O87:P87)&lt;2,SUM(O87:P87)=0),"n.a.",O87/SUM(O87:P87))</x:f>
        <x:v>n.a.</x:v>
      </x:c>
      <x:c r="R87" s="2" t="str">
        <x:f>IF(NOT(A87&lt;=MIN(Setup!$B$7,Setup!$B$8)),"",COUNTIFS(Appointments!$C$6:$C$605,A87,Appointments!$D$6:$D$605,"Pending"))</x:f>
      </x:c>
      <x:c r="S87" s="2" t="str">
        <x:f>IF(NOT(A87&lt;=MIN(Setup!$B$7,Setup!$B$8)),"",COUNTIFS(Appointments!$C$6:$C$605,"&gt;="&amp;A87,Appointments!$C$6:$C$605,"&lt;="&amp;A87,Appointments!$D$6:$D$605,"Cancelled",Appointments!$E$6:$E$605,"&gt;0",Appointments!$E$6:$E$605,"&lt;="&amp;Setup!$B$7))</x:f>
      </x:c>
      <x:c r="T87" s="2" t="str">
        <x:f>IF(NOT(A87&lt;=MIN(Setup!$B$7,Setup!$B$8)),"",COUNTIFS(Appointments!$C$6:$C$605,"&gt;="&amp;A87,Appointments!$C$6:$C$605,"&lt;="&amp;A87,Appointments!$D$6:$D$605,"Rescheduled",Appointments!$E$6:$E$605,"&gt;0",Appointments!$E$6:$E$605,"&lt;="&amp;Setup!$B$7))</x:f>
      </x:c>
      <x:c r="U87" s="2" t="str">
        <x:f>IF(NOT(A87&lt;=MIN(Setup!$B$7,Setup!$B$8)),"Future",IF(COUNT(B87:D87)=3,"Reported","Missing ad input"))</x:f>
        <x:v>Future</x:v>
      </x:c>
      <x:c r="V87" s="2"/>
      <x:c r="W87" t="n">
        <x:f>IF(ISNUMBER(B87),1,0)</x:f>
        <x:v>0</x:v>
      </x:c>
    </x:row>
    <x:row r="88" ht="23" customHeight="1">
      <x:c r="A88" s="7" t="n">
        <x:f>Setup!$B$6+82</x:f>
        <x:v>46378</x:v>
      </x:c>
      <x:c r="B88" s="14"/>
      <x:c r="C88" s="5"/>
      <x:c r="D88" s="5"/>
      <x:c r="E88" s="2" t="str">
        <x:f>IF(OR(NOT(A88&lt;=MIN(Setup!$B$7,Setup!$B$8)),COUNTA(Leads!$A$6:$A$505)=0),"",COUNTIFS(Leads!$B$6:$B$505,"&gt;="&amp;A88,Leads!$B$6:$B$505,"&lt;="&amp;A88,Leads!$B$6:$B$505,"&gt;="&amp;Setup!$B$6,Leads!$B$6:$B$505,"&lt;="&amp;Setup!$B$8))</x:f>
      </x:c>
      <x:c r="F88" s="2" t="str">
        <x:f>IF(OR(NOT(A88&lt;=MIN(Setup!$B$7,Setup!$B$8)),COUNTA(Leads!$A$6:$A$505)=0),"",COUNTIFS(Leads!$E$6:$E$505,"&gt;="&amp;A88,Leads!$E$6:$E$505,"&lt;="&amp;A88,Leads!$B$6:$B$505,"&gt;="&amp;Setup!$B$6,Leads!$B$6:$B$505,"&lt;="&amp;Setup!$B$8))</x:f>
      </x:c>
      <x:c r="G88" s="2" t="str">
        <x:f>IF(OR(NOT(A88&lt;=MIN(Setup!$B$7,Setup!$B$8)),COUNTA(Leads!$A$6:$A$505)=0),"",COUNTIFS(Leads!$F$6:$F$505,"&gt;="&amp;A88,Leads!$F$6:$F$505,"&lt;="&amp;A88,Leads!$B$6:$B$505,"&gt;="&amp;Setup!$B$6,Leads!$B$6:$B$505,"&lt;="&amp;Setup!$B$8))</x:f>
      </x:c>
      <x:c r="H88" s="2" t="str">
        <x:f>IF(OR(NOT(A88&lt;=MIN(Setup!$B$7,Setup!$B$8)),COUNTA(Leads!$A$6:$A$505)=0),"",COUNTIFS(Leads!$G$6:$G$505,"&gt;="&amp;A88,Leads!$G$6:$G$505,"&lt;="&amp;A88,Leads!$B$6:$B$505,"&gt;="&amp;Setup!$B$6,Leads!$B$6:$B$505,"&lt;="&amp;Setup!$B$8))</x:f>
      </x:c>
      <x:c r="I88" s="2" t="str">
        <x:f>IF(OR(NOT(A88&lt;=MIN(Setup!$B$7,Setup!$B$8)),COUNTA(Leads!$A$6:$A$505)=0),"",COUNTIFS(Leads!$H$6:$H$505,"&gt;="&amp;A88,Leads!$H$6:$H$505,"&lt;="&amp;A88,Leads!$B$6:$B$505,"&gt;="&amp;Setup!$B$6,Leads!$B$6:$B$505,"&lt;="&amp;Setup!$B$8))</x:f>
      </x:c>
      <x:c r="J88" s="19" t="str">
        <x:f>IF(NOT(A88&lt;=MIN(Setup!$B$7,Setup!$B$8)),"",IF(COUNTIFS(Leads!$I$6:$I$505,A88,Leads!$B$6:$B$505,"&gt;="&amp;Setup!$B$6,Leads!$B$6:$B$505,"&lt;="&amp;Setup!$B$8)=0,"",IF(SUMIFS(Leads!$N$6:$N$505,Leads!$I$6:$I$505,A88)&gt;0,"n.a.",SUMIFS(Leads!$J$6:$J$505,Leads!$I$6:$I$505,A88))))</x:f>
      </x:c>
      <x:c r="K88" s="19" t="str">
        <x:f>IF(OR(COUNT(B88:C88)&lt;2,C88=0),"n.a.",B88/C88*1000)</x:f>
        <x:v>n.a.</x:v>
      </x:c>
      <x:c r="L88" s="20" t="str">
        <x:f>IF(OR(NOT(ISNUMBER(D88)),NOT(ISNUMBER(C88)),C88=0),"n.a.",D88/C88)</x:f>
        <x:v>n.a.</x:v>
      </x:c>
      <x:c r="M88" s="19" t="str">
        <x:f>IF(OR(NOT(ISNUMBER(B88)),NOT(ISNUMBER(D88)),D88=0),"n.a.",B88/D88)</x:f>
        <x:v>n.a.</x:v>
      </x:c>
      <x:c r="N88" s="19" t="str">
        <x:f>IF(OR(NOT(ISNUMBER(B88)),NOT(ISNUMBER(E88)),E88=0),"n.a.",B88/E88)</x:f>
        <x:v>n.a.</x:v>
      </x:c>
      <x:c r="O88" s="2" t="str">
        <x:f>IF(OR(NOT(A88&lt;=MIN(Setup!$B$7,Setup!$B$8)),COUNTA(Appointments!$A$6:$A$605)=0),"",COUNTIFS(Appointments!$C$6:$C$605,"&gt;="&amp;A88,Appointments!$C$6:$C$605,"&lt;="&amp;A88,Appointments!$D$6:$D$605,"Held",Appointments!$E$6:$E$605,"&gt;0",Appointments!$E$6:$E$605,"&lt;="&amp;Setup!$B$7))</x:f>
      </x:c>
      <x:c r="P88" s="2" t="str">
        <x:f>IF(OR(NOT(A88&lt;=MIN(Setup!$B$7,Setup!$B$8)),COUNTA(Appointments!$A$6:$A$605)=0),"",COUNTIFS(Appointments!$C$6:$C$605,"&gt;="&amp;A88,Appointments!$C$6:$C$605,"&lt;="&amp;A88,Appointments!$D$6:$D$605,"No-show",Appointments!$E$6:$E$605,"&gt;0",Appointments!$E$6:$E$605,"&lt;="&amp;Setup!$B$7))</x:f>
      </x:c>
      <x:c r="Q88" s="20" t="str">
        <x:f>IF(OR(COUNT(O88:P88)&lt;2,SUM(O88:P88)=0),"n.a.",O88/SUM(O88:P88))</x:f>
        <x:v>n.a.</x:v>
      </x:c>
      <x:c r="R88" s="2" t="str">
        <x:f>IF(NOT(A88&lt;=MIN(Setup!$B$7,Setup!$B$8)),"",COUNTIFS(Appointments!$C$6:$C$605,A88,Appointments!$D$6:$D$605,"Pending"))</x:f>
      </x:c>
      <x:c r="S88" s="2" t="str">
        <x:f>IF(NOT(A88&lt;=MIN(Setup!$B$7,Setup!$B$8)),"",COUNTIFS(Appointments!$C$6:$C$605,"&gt;="&amp;A88,Appointments!$C$6:$C$605,"&lt;="&amp;A88,Appointments!$D$6:$D$605,"Cancelled",Appointments!$E$6:$E$605,"&gt;0",Appointments!$E$6:$E$605,"&lt;="&amp;Setup!$B$7))</x:f>
      </x:c>
      <x:c r="T88" s="2" t="str">
        <x:f>IF(NOT(A88&lt;=MIN(Setup!$B$7,Setup!$B$8)),"",COUNTIFS(Appointments!$C$6:$C$605,"&gt;="&amp;A88,Appointments!$C$6:$C$605,"&lt;="&amp;A88,Appointments!$D$6:$D$605,"Rescheduled",Appointments!$E$6:$E$605,"&gt;0",Appointments!$E$6:$E$605,"&lt;="&amp;Setup!$B$7))</x:f>
      </x:c>
      <x:c r="U88" s="2" t="str">
        <x:f>IF(NOT(A88&lt;=MIN(Setup!$B$7,Setup!$B$8)),"Future",IF(COUNT(B88:D88)=3,"Reported","Missing ad input"))</x:f>
        <x:v>Future</x:v>
      </x:c>
      <x:c r="V88" s="2"/>
      <x:c r="W88" t="n">
        <x:f>IF(ISNUMBER(B88),1,0)</x:f>
        <x:v>0</x:v>
      </x:c>
    </x:row>
    <x:row r="89" ht="23" customHeight="1">
      <x:c r="A89" s="7" t="n">
        <x:f>Setup!$B$6+83</x:f>
        <x:v>46379</x:v>
      </x:c>
      <x:c r="B89" s="14"/>
      <x:c r="C89" s="5"/>
      <x:c r="D89" s="5"/>
      <x:c r="E89" s="2" t="str">
        <x:f>IF(OR(NOT(A89&lt;=MIN(Setup!$B$7,Setup!$B$8)),COUNTA(Leads!$A$6:$A$505)=0),"",COUNTIFS(Leads!$B$6:$B$505,"&gt;="&amp;A89,Leads!$B$6:$B$505,"&lt;="&amp;A89,Leads!$B$6:$B$505,"&gt;="&amp;Setup!$B$6,Leads!$B$6:$B$505,"&lt;="&amp;Setup!$B$8))</x:f>
      </x:c>
      <x:c r="F89" s="2" t="str">
        <x:f>IF(OR(NOT(A89&lt;=MIN(Setup!$B$7,Setup!$B$8)),COUNTA(Leads!$A$6:$A$505)=0),"",COUNTIFS(Leads!$E$6:$E$505,"&gt;="&amp;A89,Leads!$E$6:$E$505,"&lt;="&amp;A89,Leads!$B$6:$B$505,"&gt;="&amp;Setup!$B$6,Leads!$B$6:$B$505,"&lt;="&amp;Setup!$B$8))</x:f>
      </x:c>
      <x:c r="G89" s="2" t="str">
        <x:f>IF(OR(NOT(A89&lt;=MIN(Setup!$B$7,Setup!$B$8)),COUNTA(Leads!$A$6:$A$505)=0),"",COUNTIFS(Leads!$F$6:$F$505,"&gt;="&amp;A89,Leads!$F$6:$F$505,"&lt;="&amp;A89,Leads!$B$6:$B$505,"&gt;="&amp;Setup!$B$6,Leads!$B$6:$B$505,"&lt;="&amp;Setup!$B$8))</x:f>
      </x:c>
      <x:c r="H89" s="2" t="str">
        <x:f>IF(OR(NOT(A89&lt;=MIN(Setup!$B$7,Setup!$B$8)),COUNTA(Leads!$A$6:$A$505)=0),"",COUNTIFS(Leads!$G$6:$G$505,"&gt;="&amp;A89,Leads!$G$6:$G$505,"&lt;="&amp;A89,Leads!$B$6:$B$505,"&gt;="&amp;Setup!$B$6,Leads!$B$6:$B$505,"&lt;="&amp;Setup!$B$8))</x:f>
      </x:c>
      <x:c r="I89" s="2" t="str">
        <x:f>IF(OR(NOT(A89&lt;=MIN(Setup!$B$7,Setup!$B$8)),COUNTA(Leads!$A$6:$A$505)=0),"",COUNTIFS(Leads!$H$6:$H$505,"&gt;="&amp;A89,Leads!$H$6:$H$505,"&lt;="&amp;A89,Leads!$B$6:$B$505,"&gt;="&amp;Setup!$B$6,Leads!$B$6:$B$505,"&lt;="&amp;Setup!$B$8))</x:f>
      </x:c>
      <x:c r="J89" s="19" t="str">
        <x:f>IF(NOT(A89&lt;=MIN(Setup!$B$7,Setup!$B$8)),"",IF(COUNTIFS(Leads!$I$6:$I$505,A89,Leads!$B$6:$B$505,"&gt;="&amp;Setup!$B$6,Leads!$B$6:$B$505,"&lt;="&amp;Setup!$B$8)=0,"",IF(SUMIFS(Leads!$N$6:$N$505,Leads!$I$6:$I$505,A89)&gt;0,"n.a.",SUMIFS(Leads!$J$6:$J$505,Leads!$I$6:$I$505,A89))))</x:f>
      </x:c>
      <x:c r="K89" s="19" t="str">
        <x:f>IF(OR(COUNT(B89:C89)&lt;2,C89=0),"n.a.",B89/C89*1000)</x:f>
        <x:v>n.a.</x:v>
      </x:c>
      <x:c r="L89" s="20" t="str">
        <x:f>IF(OR(NOT(ISNUMBER(D89)),NOT(ISNUMBER(C89)),C89=0),"n.a.",D89/C89)</x:f>
        <x:v>n.a.</x:v>
      </x:c>
      <x:c r="M89" s="19" t="str">
        <x:f>IF(OR(NOT(ISNUMBER(B89)),NOT(ISNUMBER(D89)),D89=0),"n.a.",B89/D89)</x:f>
        <x:v>n.a.</x:v>
      </x:c>
      <x:c r="N89" s="19" t="str">
        <x:f>IF(OR(NOT(ISNUMBER(B89)),NOT(ISNUMBER(E89)),E89=0),"n.a.",B89/E89)</x:f>
        <x:v>n.a.</x:v>
      </x:c>
      <x:c r="O89" s="2" t="str">
        <x:f>IF(OR(NOT(A89&lt;=MIN(Setup!$B$7,Setup!$B$8)),COUNTA(Appointments!$A$6:$A$605)=0),"",COUNTIFS(Appointments!$C$6:$C$605,"&gt;="&amp;A89,Appointments!$C$6:$C$605,"&lt;="&amp;A89,Appointments!$D$6:$D$605,"Held",Appointments!$E$6:$E$605,"&gt;0",Appointments!$E$6:$E$605,"&lt;="&amp;Setup!$B$7))</x:f>
      </x:c>
      <x:c r="P89" s="2" t="str">
        <x:f>IF(OR(NOT(A89&lt;=MIN(Setup!$B$7,Setup!$B$8)),COUNTA(Appointments!$A$6:$A$605)=0),"",COUNTIFS(Appointments!$C$6:$C$605,"&gt;="&amp;A89,Appointments!$C$6:$C$605,"&lt;="&amp;A89,Appointments!$D$6:$D$605,"No-show",Appointments!$E$6:$E$605,"&gt;0",Appointments!$E$6:$E$605,"&lt;="&amp;Setup!$B$7))</x:f>
      </x:c>
      <x:c r="Q89" s="20" t="str">
        <x:f>IF(OR(COUNT(O89:P89)&lt;2,SUM(O89:P89)=0),"n.a.",O89/SUM(O89:P89))</x:f>
        <x:v>n.a.</x:v>
      </x:c>
      <x:c r="R89" s="2" t="str">
        <x:f>IF(NOT(A89&lt;=MIN(Setup!$B$7,Setup!$B$8)),"",COUNTIFS(Appointments!$C$6:$C$605,A89,Appointments!$D$6:$D$605,"Pending"))</x:f>
      </x:c>
      <x:c r="S89" s="2" t="str">
        <x:f>IF(NOT(A89&lt;=MIN(Setup!$B$7,Setup!$B$8)),"",COUNTIFS(Appointments!$C$6:$C$605,"&gt;="&amp;A89,Appointments!$C$6:$C$605,"&lt;="&amp;A89,Appointments!$D$6:$D$605,"Cancelled",Appointments!$E$6:$E$605,"&gt;0",Appointments!$E$6:$E$605,"&lt;="&amp;Setup!$B$7))</x:f>
      </x:c>
      <x:c r="T89" s="2" t="str">
        <x:f>IF(NOT(A89&lt;=MIN(Setup!$B$7,Setup!$B$8)),"",COUNTIFS(Appointments!$C$6:$C$605,"&gt;="&amp;A89,Appointments!$C$6:$C$605,"&lt;="&amp;A89,Appointments!$D$6:$D$605,"Rescheduled",Appointments!$E$6:$E$605,"&gt;0",Appointments!$E$6:$E$605,"&lt;="&amp;Setup!$B$7))</x:f>
      </x:c>
      <x:c r="U89" s="2" t="str">
        <x:f>IF(NOT(A89&lt;=MIN(Setup!$B$7,Setup!$B$8)),"Future",IF(COUNT(B89:D89)=3,"Reported","Missing ad input"))</x:f>
        <x:v>Future</x:v>
      </x:c>
      <x:c r="V89" s="2"/>
      <x:c r="W89" t="n">
        <x:f>IF(ISNUMBER(B89),1,0)</x:f>
        <x:v>0</x:v>
      </x:c>
    </x:row>
    <x:row r="90" ht="23" customHeight="1">
      <x:c r="A90" s="7" t="n">
        <x:f>Setup!$B$6+84</x:f>
        <x:v>46380</x:v>
      </x:c>
      <x:c r="B90" s="14"/>
      <x:c r="C90" s="5"/>
      <x:c r="D90" s="5"/>
      <x:c r="E90" s="2" t="str">
        <x:f>IF(OR(NOT(A90&lt;=MIN(Setup!$B$7,Setup!$B$8)),COUNTA(Leads!$A$6:$A$505)=0),"",COUNTIFS(Leads!$B$6:$B$505,"&gt;="&amp;A90,Leads!$B$6:$B$505,"&lt;="&amp;A90,Leads!$B$6:$B$505,"&gt;="&amp;Setup!$B$6,Leads!$B$6:$B$505,"&lt;="&amp;Setup!$B$8))</x:f>
      </x:c>
      <x:c r="F90" s="2" t="str">
        <x:f>IF(OR(NOT(A90&lt;=MIN(Setup!$B$7,Setup!$B$8)),COUNTA(Leads!$A$6:$A$505)=0),"",COUNTIFS(Leads!$E$6:$E$505,"&gt;="&amp;A90,Leads!$E$6:$E$505,"&lt;="&amp;A90,Leads!$B$6:$B$505,"&gt;="&amp;Setup!$B$6,Leads!$B$6:$B$505,"&lt;="&amp;Setup!$B$8))</x:f>
      </x:c>
      <x:c r="G90" s="2" t="str">
        <x:f>IF(OR(NOT(A90&lt;=MIN(Setup!$B$7,Setup!$B$8)),COUNTA(Leads!$A$6:$A$505)=0),"",COUNTIFS(Leads!$F$6:$F$505,"&gt;="&amp;A90,Leads!$F$6:$F$505,"&lt;="&amp;A90,Leads!$B$6:$B$505,"&gt;="&amp;Setup!$B$6,Leads!$B$6:$B$505,"&lt;="&amp;Setup!$B$8))</x:f>
      </x:c>
      <x:c r="H90" s="2" t="str">
        <x:f>IF(OR(NOT(A90&lt;=MIN(Setup!$B$7,Setup!$B$8)),COUNTA(Leads!$A$6:$A$505)=0),"",COUNTIFS(Leads!$G$6:$G$505,"&gt;="&amp;A90,Leads!$G$6:$G$505,"&lt;="&amp;A90,Leads!$B$6:$B$505,"&gt;="&amp;Setup!$B$6,Leads!$B$6:$B$505,"&lt;="&amp;Setup!$B$8))</x:f>
      </x:c>
      <x:c r="I90" s="2" t="str">
        <x:f>IF(OR(NOT(A90&lt;=MIN(Setup!$B$7,Setup!$B$8)),COUNTA(Leads!$A$6:$A$505)=0),"",COUNTIFS(Leads!$H$6:$H$505,"&gt;="&amp;A90,Leads!$H$6:$H$505,"&lt;="&amp;A90,Leads!$B$6:$B$505,"&gt;="&amp;Setup!$B$6,Leads!$B$6:$B$505,"&lt;="&amp;Setup!$B$8))</x:f>
      </x:c>
      <x:c r="J90" s="19" t="str">
        <x:f>IF(NOT(A90&lt;=MIN(Setup!$B$7,Setup!$B$8)),"",IF(COUNTIFS(Leads!$I$6:$I$505,A90,Leads!$B$6:$B$505,"&gt;="&amp;Setup!$B$6,Leads!$B$6:$B$505,"&lt;="&amp;Setup!$B$8)=0,"",IF(SUMIFS(Leads!$N$6:$N$505,Leads!$I$6:$I$505,A90)&gt;0,"n.a.",SUMIFS(Leads!$J$6:$J$505,Leads!$I$6:$I$505,A90))))</x:f>
      </x:c>
      <x:c r="K90" s="19" t="str">
        <x:f>IF(OR(COUNT(B90:C90)&lt;2,C90=0),"n.a.",B90/C90*1000)</x:f>
        <x:v>n.a.</x:v>
      </x:c>
      <x:c r="L90" s="20" t="str">
        <x:f>IF(OR(NOT(ISNUMBER(D90)),NOT(ISNUMBER(C90)),C90=0),"n.a.",D90/C90)</x:f>
        <x:v>n.a.</x:v>
      </x:c>
      <x:c r="M90" s="19" t="str">
        <x:f>IF(OR(NOT(ISNUMBER(B90)),NOT(ISNUMBER(D90)),D90=0),"n.a.",B90/D90)</x:f>
        <x:v>n.a.</x:v>
      </x:c>
      <x:c r="N90" s="19" t="str">
        <x:f>IF(OR(NOT(ISNUMBER(B90)),NOT(ISNUMBER(E90)),E90=0),"n.a.",B90/E90)</x:f>
        <x:v>n.a.</x:v>
      </x:c>
      <x:c r="O90" s="2" t="str">
        <x:f>IF(OR(NOT(A90&lt;=MIN(Setup!$B$7,Setup!$B$8)),COUNTA(Appointments!$A$6:$A$605)=0),"",COUNTIFS(Appointments!$C$6:$C$605,"&gt;="&amp;A90,Appointments!$C$6:$C$605,"&lt;="&amp;A90,Appointments!$D$6:$D$605,"Held",Appointments!$E$6:$E$605,"&gt;0",Appointments!$E$6:$E$605,"&lt;="&amp;Setup!$B$7))</x:f>
      </x:c>
      <x:c r="P90" s="2" t="str">
        <x:f>IF(OR(NOT(A90&lt;=MIN(Setup!$B$7,Setup!$B$8)),COUNTA(Appointments!$A$6:$A$605)=0),"",COUNTIFS(Appointments!$C$6:$C$605,"&gt;="&amp;A90,Appointments!$C$6:$C$605,"&lt;="&amp;A90,Appointments!$D$6:$D$605,"No-show",Appointments!$E$6:$E$605,"&gt;0",Appointments!$E$6:$E$605,"&lt;="&amp;Setup!$B$7))</x:f>
      </x:c>
      <x:c r="Q90" s="20" t="str">
        <x:f>IF(OR(COUNT(O90:P90)&lt;2,SUM(O90:P90)=0),"n.a.",O90/SUM(O90:P90))</x:f>
        <x:v>n.a.</x:v>
      </x:c>
      <x:c r="R90" s="2" t="str">
        <x:f>IF(NOT(A90&lt;=MIN(Setup!$B$7,Setup!$B$8)),"",COUNTIFS(Appointments!$C$6:$C$605,A90,Appointments!$D$6:$D$605,"Pending"))</x:f>
      </x:c>
      <x:c r="S90" s="2" t="str">
        <x:f>IF(NOT(A90&lt;=MIN(Setup!$B$7,Setup!$B$8)),"",COUNTIFS(Appointments!$C$6:$C$605,"&gt;="&amp;A90,Appointments!$C$6:$C$605,"&lt;="&amp;A90,Appointments!$D$6:$D$605,"Cancelled",Appointments!$E$6:$E$605,"&gt;0",Appointments!$E$6:$E$605,"&lt;="&amp;Setup!$B$7))</x:f>
      </x:c>
      <x:c r="T90" s="2" t="str">
        <x:f>IF(NOT(A90&lt;=MIN(Setup!$B$7,Setup!$B$8)),"",COUNTIFS(Appointments!$C$6:$C$605,"&gt;="&amp;A90,Appointments!$C$6:$C$605,"&lt;="&amp;A90,Appointments!$D$6:$D$605,"Rescheduled",Appointments!$E$6:$E$605,"&gt;0",Appointments!$E$6:$E$605,"&lt;="&amp;Setup!$B$7))</x:f>
      </x:c>
      <x:c r="U90" s="2" t="str">
        <x:f>IF(NOT(A90&lt;=MIN(Setup!$B$7,Setup!$B$8)),"Future",IF(COUNT(B90:D90)=3,"Reported","Missing ad input"))</x:f>
        <x:v>Future</x:v>
      </x:c>
      <x:c r="V90" s="2"/>
      <x:c r="W90" t="n">
        <x:f>IF(ISNUMBER(B90),1,0)</x:f>
        <x:v>0</x:v>
      </x:c>
    </x:row>
    <x:row r="91" ht="23" customHeight="1">
      <x:c r="A91" s="7" t="n">
        <x:f>Setup!$B$6+85</x:f>
        <x:v>46381</x:v>
      </x:c>
      <x:c r="B91" s="14"/>
      <x:c r="C91" s="5"/>
      <x:c r="D91" s="5"/>
      <x:c r="E91" s="2" t="str">
        <x:f>IF(OR(NOT(A91&lt;=MIN(Setup!$B$7,Setup!$B$8)),COUNTA(Leads!$A$6:$A$505)=0),"",COUNTIFS(Leads!$B$6:$B$505,"&gt;="&amp;A91,Leads!$B$6:$B$505,"&lt;="&amp;A91,Leads!$B$6:$B$505,"&gt;="&amp;Setup!$B$6,Leads!$B$6:$B$505,"&lt;="&amp;Setup!$B$8))</x:f>
      </x:c>
      <x:c r="F91" s="2" t="str">
        <x:f>IF(OR(NOT(A91&lt;=MIN(Setup!$B$7,Setup!$B$8)),COUNTA(Leads!$A$6:$A$505)=0),"",COUNTIFS(Leads!$E$6:$E$505,"&gt;="&amp;A91,Leads!$E$6:$E$505,"&lt;="&amp;A91,Leads!$B$6:$B$505,"&gt;="&amp;Setup!$B$6,Leads!$B$6:$B$505,"&lt;="&amp;Setup!$B$8))</x:f>
      </x:c>
      <x:c r="G91" s="2" t="str">
        <x:f>IF(OR(NOT(A91&lt;=MIN(Setup!$B$7,Setup!$B$8)),COUNTA(Leads!$A$6:$A$505)=0),"",COUNTIFS(Leads!$F$6:$F$505,"&gt;="&amp;A91,Leads!$F$6:$F$505,"&lt;="&amp;A91,Leads!$B$6:$B$505,"&gt;="&amp;Setup!$B$6,Leads!$B$6:$B$505,"&lt;="&amp;Setup!$B$8))</x:f>
      </x:c>
      <x:c r="H91" s="2" t="str">
        <x:f>IF(OR(NOT(A91&lt;=MIN(Setup!$B$7,Setup!$B$8)),COUNTA(Leads!$A$6:$A$505)=0),"",COUNTIFS(Leads!$G$6:$G$505,"&gt;="&amp;A91,Leads!$G$6:$G$505,"&lt;="&amp;A91,Leads!$B$6:$B$505,"&gt;="&amp;Setup!$B$6,Leads!$B$6:$B$505,"&lt;="&amp;Setup!$B$8))</x:f>
      </x:c>
      <x:c r="I91" s="2" t="str">
        <x:f>IF(OR(NOT(A91&lt;=MIN(Setup!$B$7,Setup!$B$8)),COUNTA(Leads!$A$6:$A$505)=0),"",COUNTIFS(Leads!$H$6:$H$505,"&gt;="&amp;A91,Leads!$H$6:$H$505,"&lt;="&amp;A91,Leads!$B$6:$B$505,"&gt;="&amp;Setup!$B$6,Leads!$B$6:$B$505,"&lt;="&amp;Setup!$B$8))</x:f>
      </x:c>
      <x:c r="J91" s="19" t="str">
        <x:f>IF(NOT(A91&lt;=MIN(Setup!$B$7,Setup!$B$8)),"",IF(COUNTIFS(Leads!$I$6:$I$505,A91,Leads!$B$6:$B$505,"&gt;="&amp;Setup!$B$6,Leads!$B$6:$B$505,"&lt;="&amp;Setup!$B$8)=0,"",IF(SUMIFS(Leads!$N$6:$N$505,Leads!$I$6:$I$505,A91)&gt;0,"n.a.",SUMIFS(Leads!$J$6:$J$505,Leads!$I$6:$I$505,A91))))</x:f>
      </x:c>
      <x:c r="K91" s="19" t="str">
        <x:f>IF(OR(COUNT(B91:C91)&lt;2,C91=0),"n.a.",B91/C91*1000)</x:f>
        <x:v>n.a.</x:v>
      </x:c>
      <x:c r="L91" s="20" t="str">
        <x:f>IF(OR(NOT(ISNUMBER(D91)),NOT(ISNUMBER(C91)),C91=0),"n.a.",D91/C91)</x:f>
        <x:v>n.a.</x:v>
      </x:c>
      <x:c r="M91" s="19" t="str">
        <x:f>IF(OR(NOT(ISNUMBER(B91)),NOT(ISNUMBER(D91)),D91=0),"n.a.",B91/D91)</x:f>
        <x:v>n.a.</x:v>
      </x:c>
      <x:c r="N91" s="19" t="str">
        <x:f>IF(OR(NOT(ISNUMBER(B91)),NOT(ISNUMBER(E91)),E91=0),"n.a.",B91/E91)</x:f>
        <x:v>n.a.</x:v>
      </x:c>
      <x:c r="O91" s="2" t="str">
        <x:f>IF(OR(NOT(A91&lt;=MIN(Setup!$B$7,Setup!$B$8)),COUNTA(Appointments!$A$6:$A$605)=0),"",COUNTIFS(Appointments!$C$6:$C$605,"&gt;="&amp;A91,Appointments!$C$6:$C$605,"&lt;="&amp;A91,Appointments!$D$6:$D$605,"Held",Appointments!$E$6:$E$605,"&gt;0",Appointments!$E$6:$E$605,"&lt;="&amp;Setup!$B$7))</x:f>
      </x:c>
      <x:c r="P91" s="2" t="str">
        <x:f>IF(OR(NOT(A91&lt;=MIN(Setup!$B$7,Setup!$B$8)),COUNTA(Appointments!$A$6:$A$605)=0),"",COUNTIFS(Appointments!$C$6:$C$605,"&gt;="&amp;A91,Appointments!$C$6:$C$605,"&lt;="&amp;A91,Appointments!$D$6:$D$605,"No-show",Appointments!$E$6:$E$605,"&gt;0",Appointments!$E$6:$E$605,"&lt;="&amp;Setup!$B$7))</x:f>
      </x:c>
      <x:c r="Q91" s="20" t="str">
        <x:f>IF(OR(COUNT(O91:P91)&lt;2,SUM(O91:P91)=0),"n.a.",O91/SUM(O91:P91))</x:f>
        <x:v>n.a.</x:v>
      </x:c>
      <x:c r="R91" s="2" t="str">
        <x:f>IF(NOT(A91&lt;=MIN(Setup!$B$7,Setup!$B$8)),"",COUNTIFS(Appointments!$C$6:$C$605,A91,Appointments!$D$6:$D$605,"Pending"))</x:f>
      </x:c>
      <x:c r="S91" s="2" t="str">
        <x:f>IF(NOT(A91&lt;=MIN(Setup!$B$7,Setup!$B$8)),"",COUNTIFS(Appointments!$C$6:$C$605,"&gt;="&amp;A91,Appointments!$C$6:$C$605,"&lt;="&amp;A91,Appointments!$D$6:$D$605,"Cancelled",Appointments!$E$6:$E$605,"&gt;0",Appointments!$E$6:$E$605,"&lt;="&amp;Setup!$B$7))</x:f>
      </x:c>
      <x:c r="T91" s="2" t="str">
        <x:f>IF(NOT(A91&lt;=MIN(Setup!$B$7,Setup!$B$8)),"",COUNTIFS(Appointments!$C$6:$C$605,"&gt;="&amp;A91,Appointments!$C$6:$C$605,"&lt;="&amp;A91,Appointments!$D$6:$D$605,"Rescheduled",Appointments!$E$6:$E$605,"&gt;0",Appointments!$E$6:$E$605,"&lt;="&amp;Setup!$B$7))</x:f>
      </x:c>
      <x:c r="U91" s="2" t="str">
        <x:f>IF(NOT(A91&lt;=MIN(Setup!$B$7,Setup!$B$8)),"Future",IF(COUNT(B91:D91)=3,"Reported","Missing ad input"))</x:f>
        <x:v>Future</x:v>
      </x:c>
      <x:c r="V91" s="2"/>
      <x:c r="W91" t="n">
        <x:f>IF(ISNUMBER(B91),1,0)</x:f>
        <x:v>0</x:v>
      </x:c>
    </x:row>
    <x:row r="92" ht="23" customHeight="1">
      <x:c r="A92" s="7" t="n">
        <x:f>Setup!$B$6+86</x:f>
        <x:v>46382</x:v>
      </x:c>
      <x:c r="B92" s="14"/>
      <x:c r="C92" s="5"/>
      <x:c r="D92" s="5"/>
      <x:c r="E92" s="2" t="str">
        <x:f>IF(OR(NOT(A92&lt;=MIN(Setup!$B$7,Setup!$B$8)),COUNTA(Leads!$A$6:$A$505)=0),"",COUNTIFS(Leads!$B$6:$B$505,"&gt;="&amp;A92,Leads!$B$6:$B$505,"&lt;="&amp;A92,Leads!$B$6:$B$505,"&gt;="&amp;Setup!$B$6,Leads!$B$6:$B$505,"&lt;="&amp;Setup!$B$8))</x:f>
      </x:c>
      <x:c r="F92" s="2" t="str">
        <x:f>IF(OR(NOT(A92&lt;=MIN(Setup!$B$7,Setup!$B$8)),COUNTA(Leads!$A$6:$A$505)=0),"",COUNTIFS(Leads!$E$6:$E$505,"&gt;="&amp;A92,Leads!$E$6:$E$505,"&lt;="&amp;A92,Leads!$B$6:$B$505,"&gt;="&amp;Setup!$B$6,Leads!$B$6:$B$505,"&lt;="&amp;Setup!$B$8))</x:f>
      </x:c>
      <x:c r="G92" s="2" t="str">
        <x:f>IF(OR(NOT(A92&lt;=MIN(Setup!$B$7,Setup!$B$8)),COUNTA(Leads!$A$6:$A$505)=0),"",COUNTIFS(Leads!$F$6:$F$505,"&gt;="&amp;A92,Leads!$F$6:$F$505,"&lt;="&amp;A92,Leads!$B$6:$B$505,"&gt;="&amp;Setup!$B$6,Leads!$B$6:$B$505,"&lt;="&amp;Setup!$B$8))</x:f>
      </x:c>
      <x:c r="H92" s="2" t="str">
        <x:f>IF(OR(NOT(A92&lt;=MIN(Setup!$B$7,Setup!$B$8)),COUNTA(Leads!$A$6:$A$505)=0),"",COUNTIFS(Leads!$G$6:$G$505,"&gt;="&amp;A92,Leads!$G$6:$G$505,"&lt;="&amp;A92,Leads!$B$6:$B$505,"&gt;="&amp;Setup!$B$6,Leads!$B$6:$B$505,"&lt;="&amp;Setup!$B$8))</x:f>
      </x:c>
      <x:c r="I92" s="2" t="str">
        <x:f>IF(OR(NOT(A92&lt;=MIN(Setup!$B$7,Setup!$B$8)),COUNTA(Leads!$A$6:$A$505)=0),"",COUNTIFS(Leads!$H$6:$H$505,"&gt;="&amp;A92,Leads!$H$6:$H$505,"&lt;="&amp;A92,Leads!$B$6:$B$505,"&gt;="&amp;Setup!$B$6,Leads!$B$6:$B$505,"&lt;="&amp;Setup!$B$8))</x:f>
      </x:c>
      <x:c r="J92" s="19" t="str">
        <x:f>IF(NOT(A92&lt;=MIN(Setup!$B$7,Setup!$B$8)),"",IF(COUNTIFS(Leads!$I$6:$I$505,A92,Leads!$B$6:$B$505,"&gt;="&amp;Setup!$B$6,Leads!$B$6:$B$505,"&lt;="&amp;Setup!$B$8)=0,"",IF(SUMIFS(Leads!$N$6:$N$505,Leads!$I$6:$I$505,A92)&gt;0,"n.a.",SUMIFS(Leads!$J$6:$J$505,Leads!$I$6:$I$505,A92))))</x:f>
      </x:c>
      <x:c r="K92" s="19" t="str">
        <x:f>IF(OR(COUNT(B92:C92)&lt;2,C92=0),"n.a.",B92/C92*1000)</x:f>
        <x:v>n.a.</x:v>
      </x:c>
      <x:c r="L92" s="20" t="str">
        <x:f>IF(OR(NOT(ISNUMBER(D92)),NOT(ISNUMBER(C92)),C92=0),"n.a.",D92/C92)</x:f>
        <x:v>n.a.</x:v>
      </x:c>
      <x:c r="M92" s="19" t="str">
        <x:f>IF(OR(NOT(ISNUMBER(B92)),NOT(ISNUMBER(D92)),D92=0),"n.a.",B92/D92)</x:f>
        <x:v>n.a.</x:v>
      </x:c>
      <x:c r="N92" s="19" t="str">
        <x:f>IF(OR(NOT(ISNUMBER(B92)),NOT(ISNUMBER(E92)),E92=0),"n.a.",B92/E92)</x:f>
        <x:v>n.a.</x:v>
      </x:c>
      <x:c r="O92" s="2" t="str">
        <x:f>IF(OR(NOT(A92&lt;=MIN(Setup!$B$7,Setup!$B$8)),COUNTA(Appointments!$A$6:$A$605)=0),"",COUNTIFS(Appointments!$C$6:$C$605,"&gt;="&amp;A92,Appointments!$C$6:$C$605,"&lt;="&amp;A92,Appointments!$D$6:$D$605,"Held",Appointments!$E$6:$E$605,"&gt;0",Appointments!$E$6:$E$605,"&lt;="&amp;Setup!$B$7))</x:f>
      </x:c>
      <x:c r="P92" s="2" t="str">
        <x:f>IF(OR(NOT(A92&lt;=MIN(Setup!$B$7,Setup!$B$8)),COUNTA(Appointments!$A$6:$A$605)=0),"",COUNTIFS(Appointments!$C$6:$C$605,"&gt;="&amp;A92,Appointments!$C$6:$C$605,"&lt;="&amp;A92,Appointments!$D$6:$D$605,"No-show",Appointments!$E$6:$E$605,"&gt;0",Appointments!$E$6:$E$605,"&lt;="&amp;Setup!$B$7))</x:f>
      </x:c>
      <x:c r="Q92" s="20" t="str">
        <x:f>IF(OR(COUNT(O92:P92)&lt;2,SUM(O92:P92)=0),"n.a.",O92/SUM(O92:P92))</x:f>
        <x:v>n.a.</x:v>
      </x:c>
      <x:c r="R92" s="2" t="str">
        <x:f>IF(NOT(A92&lt;=MIN(Setup!$B$7,Setup!$B$8)),"",COUNTIFS(Appointments!$C$6:$C$605,A92,Appointments!$D$6:$D$605,"Pending"))</x:f>
      </x:c>
      <x:c r="S92" s="2" t="str">
        <x:f>IF(NOT(A92&lt;=MIN(Setup!$B$7,Setup!$B$8)),"",COUNTIFS(Appointments!$C$6:$C$605,"&gt;="&amp;A92,Appointments!$C$6:$C$605,"&lt;="&amp;A92,Appointments!$D$6:$D$605,"Cancelled",Appointments!$E$6:$E$605,"&gt;0",Appointments!$E$6:$E$605,"&lt;="&amp;Setup!$B$7))</x:f>
      </x:c>
      <x:c r="T92" s="2" t="str">
        <x:f>IF(NOT(A92&lt;=MIN(Setup!$B$7,Setup!$B$8)),"",COUNTIFS(Appointments!$C$6:$C$605,"&gt;="&amp;A92,Appointments!$C$6:$C$605,"&lt;="&amp;A92,Appointments!$D$6:$D$605,"Rescheduled",Appointments!$E$6:$E$605,"&gt;0",Appointments!$E$6:$E$605,"&lt;="&amp;Setup!$B$7))</x:f>
      </x:c>
      <x:c r="U92" s="2" t="str">
        <x:f>IF(NOT(A92&lt;=MIN(Setup!$B$7,Setup!$B$8)),"Future",IF(COUNT(B92:D92)=3,"Reported","Missing ad input"))</x:f>
        <x:v>Future</x:v>
      </x:c>
      <x:c r="V92" s="2"/>
      <x:c r="W92" t="n">
        <x:f>IF(ISNUMBER(B92),1,0)</x:f>
        <x:v>0</x:v>
      </x:c>
    </x:row>
    <x:row r="93" ht="23" customHeight="1">
      <x:c r="A93" s="7" t="n">
        <x:f>Setup!$B$6+87</x:f>
        <x:v>46383</x:v>
      </x:c>
      <x:c r="B93" s="14"/>
      <x:c r="C93" s="5"/>
      <x:c r="D93" s="5"/>
      <x:c r="E93" s="2" t="str">
        <x:f>IF(OR(NOT(A93&lt;=MIN(Setup!$B$7,Setup!$B$8)),COUNTA(Leads!$A$6:$A$505)=0),"",COUNTIFS(Leads!$B$6:$B$505,"&gt;="&amp;A93,Leads!$B$6:$B$505,"&lt;="&amp;A93,Leads!$B$6:$B$505,"&gt;="&amp;Setup!$B$6,Leads!$B$6:$B$505,"&lt;="&amp;Setup!$B$8))</x:f>
      </x:c>
      <x:c r="F93" s="2" t="str">
        <x:f>IF(OR(NOT(A93&lt;=MIN(Setup!$B$7,Setup!$B$8)),COUNTA(Leads!$A$6:$A$505)=0),"",COUNTIFS(Leads!$E$6:$E$505,"&gt;="&amp;A93,Leads!$E$6:$E$505,"&lt;="&amp;A93,Leads!$B$6:$B$505,"&gt;="&amp;Setup!$B$6,Leads!$B$6:$B$505,"&lt;="&amp;Setup!$B$8))</x:f>
      </x:c>
      <x:c r="G93" s="2" t="str">
        <x:f>IF(OR(NOT(A93&lt;=MIN(Setup!$B$7,Setup!$B$8)),COUNTA(Leads!$A$6:$A$505)=0),"",COUNTIFS(Leads!$F$6:$F$505,"&gt;="&amp;A93,Leads!$F$6:$F$505,"&lt;="&amp;A93,Leads!$B$6:$B$505,"&gt;="&amp;Setup!$B$6,Leads!$B$6:$B$505,"&lt;="&amp;Setup!$B$8))</x:f>
      </x:c>
      <x:c r="H93" s="2" t="str">
        <x:f>IF(OR(NOT(A93&lt;=MIN(Setup!$B$7,Setup!$B$8)),COUNTA(Leads!$A$6:$A$505)=0),"",COUNTIFS(Leads!$G$6:$G$505,"&gt;="&amp;A93,Leads!$G$6:$G$505,"&lt;="&amp;A93,Leads!$B$6:$B$505,"&gt;="&amp;Setup!$B$6,Leads!$B$6:$B$505,"&lt;="&amp;Setup!$B$8))</x:f>
      </x:c>
      <x:c r="I93" s="2" t="str">
        <x:f>IF(OR(NOT(A93&lt;=MIN(Setup!$B$7,Setup!$B$8)),COUNTA(Leads!$A$6:$A$505)=0),"",COUNTIFS(Leads!$H$6:$H$505,"&gt;="&amp;A93,Leads!$H$6:$H$505,"&lt;="&amp;A93,Leads!$B$6:$B$505,"&gt;="&amp;Setup!$B$6,Leads!$B$6:$B$505,"&lt;="&amp;Setup!$B$8))</x:f>
      </x:c>
      <x:c r="J93" s="19" t="str">
        <x:f>IF(NOT(A93&lt;=MIN(Setup!$B$7,Setup!$B$8)),"",IF(COUNTIFS(Leads!$I$6:$I$505,A93,Leads!$B$6:$B$505,"&gt;="&amp;Setup!$B$6,Leads!$B$6:$B$505,"&lt;="&amp;Setup!$B$8)=0,"",IF(SUMIFS(Leads!$N$6:$N$505,Leads!$I$6:$I$505,A93)&gt;0,"n.a.",SUMIFS(Leads!$J$6:$J$505,Leads!$I$6:$I$505,A93))))</x:f>
      </x:c>
      <x:c r="K93" s="19" t="str">
        <x:f>IF(OR(COUNT(B93:C93)&lt;2,C93=0),"n.a.",B93/C93*1000)</x:f>
        <x:v>n.a.</x:v>
      </x:c>
      <x:c r="L93" s="20" t="str">
        <x:f>IF(OR(NOT(ISNUMBER(D93)),NOT(ISNUMBER(C93)),C93=0),"n.a.",D93/C93)</x:f>
        <x:v>n.a.</x:v>
      </x:c>
      <x:c r="M93" s="19" t="str">
        <x:f>IF(OR(NOT(ISNUMBER(B93)),NOT(ISNUMBER(D93)),D93=0),"n.a.",B93/D93)</x:f>
        <x:v>n.a.</x:v>
      </x:c>
      <x:c r="N93" s="19" t="str">
        <x:f>IF(OR(NOT(ISNUMBER(B93)),NOT(ISNUMBER(E93)),E93=0),"n.a.",B93/E93)</x:f>
        <x:v>n.a.</x:v>
      </x:c>
      <x:c r="O93" s="2" t="str">
        <x:f>IF(OR(NOT(A93&lt;=MIN(Setup!$B$7,Setup!$B$8)),COUNTA(Appointments!$A$6:$A$605)=0),"",COUNTIFS(Appointments!$C$6:$C$605,"&gt;="&amp;A93,Appointments!$C$6:$C$605,"&lt;="&amp;A93,Appointments!$D$6:$D$605,"Held",Appointments!$E$6:$E$605,"&gt;0",Appointments!$E$6:$E$605,"&lt;="&amp;Setup!$B$7))</x:f>
      </x:c>
      <x:c r="P93" s="2" t="str">
        <x:f>IF(OR(NOT(A93&lt;=MIN(Setup!$B$7,Setup!$B$8)),COUNTA(Appointments!$A$6:$A$605)=0),"",COUNTIFS(Appointments!$C$6:$C$605,"&gt;="&amp;A93,Appointments!$C$6:$C$605,"&lt;="&amp;A93,Appointments!$D$6:$D$605,"No-show",Appointments!$E$6:$E$605,"&gt;0",Appointments!$E$6:$E$605,"&lt;="&amp;Setup!$B$7))</x:f>
      </x:c>
      <x:c r="Q93" s="20" t="str">
        <x:f>IF(OR(COUNT(O93:P93)&lt;2,SUM(O93:P93)=0),"n.a.",O93/SUM(O93:P93))</x:f>
        <x:v>n.a.</x:v>
      </x:c>
      <x:c r="R93" s="2" t="str">
        <x:f>IF(NOT(A93&lt;=MIN(Setup!$B$7,Setup!$B$8)),"",COUNTIFS(Appointments!$C$6:$C$605,A93,Appointments!$D$6:$D$605,"Pending"))</x:f>
      </x:c>
      <x:c r="S93" s="2" t="str">
        <x:f>IF(NOT(A93&lt;=MIN(Setup!$B$7,Setup!$B$8)),"",COUNTIFS(Appointments!$C$6:$C$605,"&gt;="&amp;A93,Appointments!$C$6:$C$605,"&lt;="&amp;A93,Appointments!$D$6:$D$605,"Cancelled",Appointments!$E$6:$E$605,"&gt;0",Appointments!$E$6:$E$605,"&lt;="&amp;Setup!$B$7))</x:f>
      </x:c>
      <x:c r="T93" s="2" t="str">
        <x:f>IF(NOT(A93&lt;=MIN(Setup!$B$7,Setup!$B$8)),"",COUNTIFS(Appointments!$C$6:$C$605,"&gt;="&amp;A93,Appointments!$C$6:$C$605,"&lt;="&amp;A93,Appointments!$D$6:$D$605,"Rescheduled",Appointments!$E$6:$E$605,"&gt;0",Appointments!$E$6:$E$605,"&lt;="&amp;Setup!$B$7))</x:f>
      </x:c>
      <x:c r="U93" s="2" t="str">
        <x:f>IF(NOT(A93&lt;=MIN(Setup!$B$7,Setup!$B$8)),"Future",IF(COUNT(B93:D93)=3,"Reported","Missing ad input"))</x:f>
        <x:v>Future</x:v>
      </x:c>
      <x:c r="V93" s="2"/>
      <x:c r="W93" t="n">
        <x:f>IF(ISNUMBER(B93),1,0)</x:f>
        <x:v>0</x:v>
      </x:c>
    </x:row>
    <x:row r="94" ht="23" customHeight="1">
      <x:c r="A94" s="7" t="n">
        <x:f>Setup!$B$6+88</x:f>
        <x:v>46384</x:v>
      </x:c>
      <x:c r="B94" s="14"/>
      <x:c r="C94" s="5"/>
      <x:c r="D94" s="5"/>
      <x:c r="E94" s="2" t="str">
        <x:f>IF(OR(NOT(A94&lt;=MIN(Setup!$B$7,Setup!$B$8)),COUNTA(Leads!$A$6:$A$505)=0),"",COUNTIFS(Leads!$B$6:$B$505,"&gt;="&amp;A94,Leads!$B$6:$B$505,"&lt;="&amp;A94,Leads!$B$6:$B$505,"&gt;="&amp;Setup!$B$6,Leads!$B$6:$B$505,"&lt;="&amp;Setup!$B$8))</x:f>
      </x:c>
      <x:c r="F94" s="2" t="str">
        <x:f>IF(OR(NOT(A94&lt;=MIN(Setup!$B$7,Setup!$B$8)),COUNTA(Leads!$A$6:$A$505)=0),"",COUNTIFS(Leads!$E$6:$E$505,"&gt;="&amp;A94,Leads!$E$6:$E$505,"&lt;="&amp;A94,Leads!$B$6:$B$505,"&gt;="&amp;Setup!$B$6,Leads!$B$6:$B$505,"&lt;="&amp;Setup!$B$8))</x:f>
      </x:c>
      <x:c r="G94" s="2" t="str">
        <x:f>IF(OR(NOT(A94&lt;=MIN(Setup!$B$7,Setup!$B$8)),COUNTA(Leads!$A$6:$A$505)=0),"",COUNTIFS(Leads!$F$6:$F$505,"&gt;="&amp;A94,Leads!$F$6:$F$505,"&lt;="&amp;A94,Leads!$B$6:$B$505,"&gt;="&amp;Setup!$B$6,Leads!$B$6:$B$505,"&lt;="&amp;Setup!$B$8))</x:f>
      </x:c>
      <x:c r="H94" s="2" t="str">
        <x:f>IF(OR(NOT(A94&lt;=MIN(Setup!$B$7,Setup!$B$8)),COUNTA(Leads!$A$6:$A$505)=0),"",COUNTIFS(Leads!$G$6:$G$505,"&gt;="&amp;A94,Leads!$G$6:$G$505,"&lt;="&amp;A94,Leads!$B$6:$B$505,"&gt;="&amp;Setup!$B$6,Leads!$B$6:$B$505,"&lt;="&amp;Setup!$B$8))</x:f>
      </x:c>
      <x:c r="I94" s="2" t="str">
        <x:f>IF(OR(NOT(A94&lt;=MIN(Setup!$B$7,Setup!$B$8)),COUNTA(Leads!$A$6:$A$505)=0),"",COUNTIFS(Leads!$H$6:$H$505,"&gt;="&amp;A94,Leads!$H$6:$H$505,"&lt;="&amp;A94,Leads!$B$6:$B$505,"&gt;="&amp;Setup!$B$6,Leads!$B$6:$B$505,"&lt;="&amp;Setup!$B$8))</x:f>
      </x:c>
      <x:c r="J94" s="19" t="str">
        <x:f>IF(NOT(A94&lt;=MIN(Setup!$B$7,Setup!$B$8)),"",IF(COUNTIFS(Leads!$I$6:$I$505,A94,Leads!$B$6:$B$505,"&gt;="&amp;Setup!$B$6,Leads!$B$6:$B$505,"&lt;="&amp;Setup!$B$8)=0,"",IF(SUMIFS(Leads!$N$6:$N$505,Leads!$I$6:$I$505,A94)&gt;0,"n.a.",SUMIFS(Leads!$J$6:$J$505,Leads!$I$6:$I$505,A94))))</x:f>
      </x:c>
      <x:c r="K94" s="19" t="str">
        <x:f>IF(OR(COUNT(B94:C94)&lt;2,C94=0),"n.a.",B94/C94*1000)</x:f>
        <x:v>n.a.</x:v>
      </x:c>
      <x:c r="L94" s="20" t="str">
        <x:f>IF(OR(NOT(ISNUMBER(D94)),NOT(ISNUMBER(C94)),C94=0),"n.a.",D94/C94)</x:f>
        <x:v>n.a.</x:v>
      </x:c>
      <x:c r="M94" s="19" t="str">
        <x:f>IF(OR(NOT(ISNUMBER(B94)),NOT(ISNUMBER(D94)),D94=0),"n.a.",B94/D94)</x:f>
        <x:v>n.a.</x:v>
      </x:c>
      <x:c r="N94" s="19" t="str">
        <x:f>IF(OR(NOT(ISNUMBER(B94)),NOT(ISNUMBER(E94)),E94=0),"n.a.",B94/E94)</x:f>
        <x:v>n.a.</x:v>
      </x:c>
      <x:c r="O94" s="2" t="str">
        <x:f>IF(OR(NOT(A94&lt;=MIN(Setup!$B$7,Setup!$B$8)),COUNTA(Appointments!$A$6:$A$605)=0),"",COUNTIFS(Appointments!$C$6:$C$605,"&gt;="&amp;A94,Appointments!$C$6:$C$605,"&lt;="&amp;A94,Appointments!$D$6:$D$605,"Held",Appointments!$E$6:$E$605,"&gt;0",Appointments!$E$6:$E$605,"&lt;="&amp;Setup!$B$7))</x:f>
      </x:c>
      <x:c r="P94" s="2" t="str">
        <x:f>IF(OR(NOT(A94&lt;=MIN(Setup!$B$7,Setup!$B$8)),COUNTA(Appointments!$A$6:$A$605)=0),"",COUNTIFS(Appointments!$C$6:$C$605,"&gt;="&amp;A94,Appointments!$C$6:$C$605,"&lt;="&amp;A94,Appointments!$D$6:$D$605,"No-show",Appointments!$E$6:$E$605,"&gt;0",Appointments!$E$6:$E$605,"&lt;="&amp;Setup!$B$7))</x:f>
      </x:c>
      <x:c r="Q94" s="20" t="str">
        <x:f>IF(OR(COUNT(O94:P94)&lt;2,SUM(O94:P94)=0),"n.a.",O94/SUM(O94:P94))</x:f>
        <x:v>n.a.</x:v>
      </x:c>
      <x:c r="R94" s="2" t="str">
        <x:f>IF(NOT(A94&lt;=MIN(Setup!$B$7,Setup!$B$8)),"",COUNTIFS(Appointments!$C$6:$C$605,A94,Appointments!$D$6:$D$605,"Pending"))</x:f>
      </x:c>
      <x:c r="S94" s="2" t="str">
        <x:f>IF(NOT(A94&lt;=MIN(Setup!$B$7,Setup!$B$8)),"",COUNTIFS(Appointments!$C$6:$C$605,"&gt;="&amp;A94,Appointments!$C$6:$C$605,"&lt;="&amp;A94,Appointments!$D$6:$D$605,"Cancelled",Appointments!$E$6:$E$605,"&gt;0",Appointments!$E$6:$E$605,"&lt;="&amp;Setup!$B$7))</x:f>
      </x:c>
      <x:c r="T94" s="2" t="str">
        <x:f>IF(NOT(A94&lt;=MIN(Setup!$B$7,Setup!$B$8)),"",COUNTIFS(Appointments!$C$6:$C$605,"&gt;="&amp;A94,Appointments!$C$6:$C$605,"&lt;="&amp;A94,Appointments!$D$6:$D$605,"Rescheduled",Appointments!$E$6:$E$605,"&gt;0",Appointments!$E$6:$E$605,"&lt;="&amp;Setup!$B$7))</x:f>
      </x:c>
      <x:c r="U94" s="2" t="str">
        <x:f>IF(NOT(A94&lt;=MIN(Setup!$B$7,Setup!$B$8)),"Future",IF(COUNT(B94:D94)=3,"Reported","Missing ad input"))</x:f>
        <x:v>Future</x:v>
      </x:c>
      <x:c r="V94" s="2"/>
      <x:c r="W94" t="n">
        <x:f>IF(ISNUMBER(B94),1,0)</x:f>
        <x:v>0</x:v>
      </x:c>
    </x:row>
    <x:row r="95" ht="23" customHeight="1">
      <x:c r="A95" s="7" t="n">
        <x:f>Setup!$B$6+89</x:f>
        <x:v>46385</x:v>
      </x:c>
      <x:c r="B95" s="14"/>
      <x:c r="C95" s="5"/>
      <x:c r="D95" s="5"/>
      <x:c r="E95" s="2" t="str">
        <x:f>IF(OR(NOT(A95&lt;=MIN(Setup!$B$7,Setup!$B$8)),COUNTA(Leads!$A$6:$A$505)=0),"",COUNTIFS(Leads!$B$6:$B$505,"&gt;="&amp;A95,Leads!$B$6:$B$505,"&lt;="&amp;A95,Leads!$B$6:$B$505,"&gt;="&amp;Setup!$B$6,Leads!$B$6:$B$505,"&lt;="&amp;Setup!$B$8))</x:f>
      </x:c>
      <x:c r="F95" s="2" t="str">
        <x:f>IF(OR(NOT(A95&lt;=MIN(Setup!$B$7,Setup!$B$8)),COUNTA(Leads!$A$6:$A$505)=0),"",COUNTIFS(Leads!$E$6:$E$505,"&gt;="&amp;A95,Leads!$E$6:$E$505,"&lt;="&amp;A95,Leads!$B$6:$B$505,"&gt;="&amp;Setup!$B$6,Leads!$B$6:$B$505,"&lt;="&amp;Setup!$B$8))</x:f>
      </x:c>
      <x:c r="G95" s="2" t="str">
        <x:f>IF(OR(NOT(A95&lt;=MIN(Setup!$B$7,Setup!$B$8)),COUNTA(Leads!$A$6:$A$505)=0),"",COUNTIFS(Leads!$F$6:$F$505,"&gt;="&amp;A95,Leads!$F$6:$F$505,"&lt;="&amp;A95,Leads!$B$6:$B$505,"&gt;="&amp;Setup!$B$6,Leads!$B$6:$B$505,"&lt;="&amp;Setup!$B$8))</x:f>
      </x:c>
      <x:c r="H95" s="2" t="str">
        <x:f>IF(OR(NOT(A95&lt;=MIN(Setup!$B$7,Setup!$B$8)),COUNTA(Leads!$A$6:$A$505)=0),"",COUNTIFS(Leads!$G$6:$G$505,"&gt;="&amp;A95,Leads!$G$6:$G$505,"&lt;="&amp;A95,Leads!$B$6:$B$505,"&gt;="&amp;Setup!$B$6,Leads!$B$6:$B$505,"&lt;="&amp;Setup!$B$8))</x:f>
      </x:c>
      <x:c r="I95" s="2" t="str">
        <x:f>IF(OR(NOT(A95&lt;=MIN(Setup!$B$7,Setup!$B$8)),COUNTA(Leads!$A$6:$A$505)=0),"",COUNTIFS(Leads!$H$6:$H$505,"&gt;="&amp;A95,Leads!$H$6:$H$505,"&lt;="&amp;A95,Leads!$B$6:$B$505,"&gt;="&amp;Setup!$B$6,Leads!$B$6:$B$505,"&lt;="&amp;Setup!$B$8))</x:f>
      </x:c>
      <x:c r="J95" s="19" t="str">
        <x:f>IF(NOT(A95&lt;=MIN(Setup!$B$7,Setup!$B$8)),"",IF(COUNTIFS(Leads!$I$6:$I$505,A95,Leads!$B$6:$B$505,"&gt;="&amp;Setup!$B$6,Leads!$B$6:$B$505,"&lt;="&amp;Setup!$B$8)=0,"",IF(SUMIFS(Leads!$N$6:$N$505,Leads!$I$6:$I$505,A95)&gt;0,"n.a.",SUMIFS(Leads!$J$6:$J$505,Leads!$I$6:$I$505,A95))))</x:f>
      </x:c>
      <x:c r="K95" s="19" t="str">
        <x:f>IF(OR(COUNT(B95:C95)&lt;2,C95=0),"n.a.",B95/C95*1000)</x:f>
        <x:v>n.a.</x:v>
      </x:c>
      <x:c r="L95" s="20" t="str">
        <x:f>IF(OR(NOT(ISNUMBER(D95)),NOT(ISNUMBER(C95)),C95=0),"n.a.",D95/C95)</x:f>
        <x:v>n.a.</x:v>
      </x:c>
      <x:c r="M95" s="19" t="str">
        <x:f>IF(OR(NOT(ISNUMBER(B95)),NOT(ISNUMBER(D95)),D95=0),"n.a.",B95/D95)</x:f>
        <x:v>n.a.</x:v>
      </x:c>
      <x:c r="N95" s="19" t="str">
        <x:f>IF(OR(NOT(ISNUMBER(B95)),NOT(ISNUMBER(E95)),E95=0),"n.a.",B95/E95)</x:f>
        <x:v>n.a.</x:v>
      </x:c>
      <x:c r="O95" s="2" t="str">
        <x:f>IF(OR(NOT(A95&lt;=MIN(Setup!$B$7,Setup!$B$8)),COUNTA(Appointments!$A$6:$A$605)=0),"",COUNTIFS(Appointments!$C$6:$C$605,"&gt;="&amp;A95,Appointments!$C$6:$C$605,"&lt;="&amp;A95,Appointments!$D$6:$D$605,"Held",Appointments!$E$6:$E$605,"&gt;0",Appointments!$E$6:$E$605,"&lt;="&amp;Setup!$B$7))</x:f>
      </x:c>
      <x:c r="P95" s="2" t="str">
        <x:f>IF(OR(NOT(A95&lt;=MIN(Setup!$B$7,Setup!$B$8)),COUNTA(Appointments!$A$6:$A$605)=0),"",COUNTIFS(Appointments!$C$6:$C$605,"&gt;="&amp;A95,Appointments!$C$6:$C$605,"&lt;="&amp;A95,Appointments!$D$6:$D$605,"No-show",Appointments!$E$6:$E$605,"&gt;0",Appointments!$E$6:$E$605,"&lt;="&amp;Setup!$B$7))</x:f>
      </x:c>
      <x:c r="Q95" s="20" t="str">
        <x:f>IF(OR(COUNT(O95:P95)&lt;2,SUM(O95:P95)=0),"n.a.",O95/SUM(O95:P95))</x:f>
        <x:v>n.a.</x:v>
      </x:c>
      <x:c r="R95" s="2" t="str">
        <x:f>IF(NOT(A95&lt;=MIN(Setup!$B$7,Setup!$B$8)),"",COUNTIFS(Appointments!$C$6:$C$605,A95,Appointments!$D$6:$D$605,"Pending"))</x:f>
      </x:c>
      <x:c r="S95" s="2" t="str">
        <x:f>IF(NOT(A95&lt;=MIN(Setup!$B$7,Setup!$B$8)),"",COUNTIFS(Appointments!$C$6:$C$605,"&gt;="&amp;A95,Appointments!$C$6:$C$605,"&lt;="&amp;A95,Appointments!$D$6:$D$605,"Cancelled",Appointments!$E$6:$E$605,"&gt;0",Appointments!$E$6:$E$605,"&lt;="&amp;Setup!$B$7))</x:f>
      </x:c>
      <x:c r="T95" s="2" t="str">
        <x:f>IF(NOT(A95&lt;=MIN(Setup!$B$7,Setup!$B$8)),"",COUNTIFS(Appointments!$C$6:$C$605,"&gt;="&amp;A95,Appointments!$C$6:$C$605,"&lt;="&amp;A95,Appointments!$D$6:$D$605,"Rescheduled",Appointments!$E$6:$E$605,"&gt;0",Appointments!$E$6:$E$605,"&lt;="&amp;Setup!$B$7))</x:f>
      </x:c>
      <x:c r="U95" s="2" t="str">
        <x:f>IF(NOT(A95&lt;=MIN(Setup!$B$7,Setup!$B$8)),"Future",IF(COUNT(B95:D95)=3,"Reported","Missing ad input"))</x:f>
        <x:v>Future</x:v>
      </x:c>
      <x:c r="V95" s="2"/>
      <x:c r="W95" t="n">
        <x:f>IF(ISNUMBER(B95),1,0)</x:f>
        <x:v>0</x:v>
      </x:c>
    </x:row>
  </x:sheetData>
  <x:conditionalFormatting sqref="U6:U95">
    <x:cfRule type="expression" dxfId="3" priority="1">
      <x:formula>U6="Missing ad input"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FF511F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3" hidden="0" customWidth="1"/>
    <x:col min="12" max="12" width="23" hidden="0" customWidth="1"/>
    <x:col min="13" max="13" width="23" hidden="0" customWidth="1"/>
    <x:col min="14" max="14" width="2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Campaign Opportunity Ledger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3" customHeight="1">
      <x:c r="A4" s="9" t="str">
        <x:v>One row per seller/property opportunity. Dates are first-stage dates. Keep private homeowner data in your CRM.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50" customHeight="1">
      <x:c r="A5" s="13" t="str">
        <x:v>Opportunity ID</x:v>
      </x:c>
      <x:c r="B5" s="13" t="str">
        <x:v>Captured date</x:v>
      </x:c>
      <x:c r="C5" s="13" t="str">
        <x:v>Campaign ID</x:v>
      </x:c>
      <x:c r="D5" s="13" t="str">
        <x:v>Ad ID</x:v>
      </x:c>
      <x:c r="E5" s="13" t="str">
        <x:v>Qualified date</x:v>
      </x:c>
      <x:c r="F5" s="13" t="str">
        <x:v>First booked date</x:v>
      </x:c>
      <x:c r="G5" s="13" t="str">
        <x:v>First held date</x:v>
      </x:c>
      <x:c r="H5" s="13" t="str">
        <x:v>Listing signed date</x:v>
      </x:c>
      <x:c r="I5" s="13" t="str">
        <x:v>Closed date</x:v>
      </x:c>
      <x:c r="J5" s="13" t="str">
        <x:v>Actual closed GCI</x:v>
      </x:c>
      <x:c r="K5" s="13" t="str">
        <x:v>Duplicate ID</x:v>
      </x:c>
      <x:c r="L5" s="13" t="str">
        <x:v>Stage/date issue</x:v>
      </x:c>
      <x:c r="M5" s="13" t="str">
        <x:v>Missing capture</x:v>
      </x:c>
      <x:c r="N5" s="13" t="str">
        <x:v>Closed GCI missing</x:v>
      </x:c>
    </x:row>
    <x:row r="6" ht="23" customHeight="1">
      <x:c r="A6" s="5"/>
      <x:c r="B6" s="6"/>
      <x:c r="C6" s="5"/>
      <x:c r="D6" s="5"/>
      <x:c r="E6" s="6"/>
      <x:c r="F6" s="6"/>
      <x:c r="G6" s="6"/>
      <x:c r="H6" s="6"/>
      <x:c r="I6" s="6"/>
      <x:c r="J6" s="14"/>
      <x:c r="K6" s="2" t="str">
        <x:f>IF(A6="","",IF(COUNTIFS($A$6:$A$505,A6)&gt;1,"Duplicate",""))</x:f>
      </x:c>
      <x:c r="L6" s="2" t="str">
        <x:f>IF(A6="","",IF(OR(AND(E6&lt;&gt;"",B6=""),AND(F6&lt;&gt;"",E6=""),AND(G6&lt;&gt;"",F6=""),AND(H6&lt;&gt;"",G6=""),AND(I6&lt;&gt;"",H6="")),"Missing earlier stage",IF(OR(AND(E6&lt;&gt;"",E6&lt;B6),AND(F6&lt;&gt;"",F6&lt;E6),AND(G6&lt;&gt;"",G6&lt;F6),AND(H6&lt;&gt;"",H6&lt;G6),AND(I6&lt;&gt;"",I6&lt;H6)),"Date order","")))</x:f>
      </x:c>
      <x:c r="M6" s="2" t="str">
        <x:f>IF(A6="","",IF(B6="","Missing capture",""))</x:f>
      </x:c>
      <x:c r="N6" s="2" t="str">
        <x:f>IF(A6="","",IF(AND(ISNUMBER(I6),NOT(ISNUMBER(J6))),1,0))</x:f>
      </x:c>
    </x:row>
    <x:row r="7" ht="23" customHeight="1">
      <x:c r="A7" s="5"/>
      <x:c r="B7" s="6"/>
      <x:c r="C7" s="5"/>
      <x:c r="D7" s="5"/>
      <x:c r="E7" s="6"/>
      <x:c r="F7" s="6"/>
      <x:c r="G7" s="6"/>
      <x:c r="H7" s="6"/>
      <x:c r="I7" s="6"/>
      <x:c r="J7" s="14"/>
      <x:c r="K7" s="2" t="str">
        <x:f>IF(A7="","",IF(COUNTIFS($A$6:$A$505,A7)&gt;1,"Duplicate",""))</x:f>
      </x:c>
      <x:c r="L7" s="2" t="str">
        <x:f>IF(A7="","",IF(OR(AND(E7&lt;&gt;"",B7=""),AND(F7&lt;&gt;"",E7=""),AND(G7&lt;&gt;"",F7=""),AND(H7&lt;&gt;"",G7=""),AND(I7&lt;&gt;"",H7="")),"Missing earlier stage",IF(OR(AND(E7&lt;&gt;"",E7&lt;B7),AND(F7&lt;&gt;"",F7&lt;E7),AND(G7&lt;&gt;"",G7&lt;F7),AND(H7&lt;&gt;"",H7&lt;G7),AND(I7&lt;&gt;"",I7&lt;H7)),"Date order","")))</x:f>
      </x:c>
      <x:c r="M7" s="2" t="str">
        <x:f>IF(A7="","",IF(B7="","Missing capture",""))</x:f>
      </x:c>
      <x:c r="N7" s="2" t="str">
        <x:f>IF(A7="","",IF(AND(ISNUMBER(I7),NOT(ISNUMBER(J7))),1,0))</x:f>
      </x:c>
    </x:row>
    <x:row r="8" ht="23" customHeight="1">
      <x:c r="A8" s="5"/>
      <x:c r="B8" s="6"/>
      <x:c r="C8" s="5"/>
      <x:c r="D8" s="5"/>
      <x:c r="E8" s="6"/>
      <x:c r="F8" s="6"/>
      <x:c r="G8" s="6"/>
      <x:c r="H8" s="6"/>
      <x:c r="I8" s="6"/>
      <x:c r="J8" s="14"/>
      <x:c r="K8" s="2" t="str">
        <x:f>IF(A8="","",IF(COUNTIFS($A$6:$A$505,A8)&gt;1,"Duplicate",""))</x:f>
      </x:c>
      <x:c r="L8" s="2" t="str">
        <x:f>IF(A8="","",IF(OR(AND(E8&lt;&gt;"",B8=""),AND(F8&lt;&gt;"",E8=""),AND(G8&lt;&gt;"",F8=""),AND(H8&lt;&gt;"",G8=""),AND(I8&lt;&gt;"",H8="")),"Missing earlier stage",IF(OR(AND(E8&lt;&gt;"",E8&lt;B8),AND(F8&lt;&gt;"",F8&lt;E8),AND(G8&lt;&gt;"",G8&lt;F8),AND(H8&lt;&gt;"",H8&lt;G8),AND(I8&lt;&gt;"",I8&lt;H8)),"Date order","")))</x:f>
      </x:c>
      <x:c r="M8" s="2" t="str">
        <x:f>IF(A8="","",IF(B8="","Missing capture",""))</x:f>
      </x:c>
      <x:c r="N8" s="2" t="str">
        <x:f>IF(A8="","",IF(AND(ISNUMBER(I8),NOT(ISNUMBER(J8))),1,0))</x:f>
      </x:c>
    </x:row>
    <x:row r="9" ht="23" customHeight="1">
      <x:c r="A9" s="5"/>
      <x:c r="B9" s="6"/>
      <x:c r="C9" s="5"/>
      <x:c r="D9" s="5"/>
      <x:c r="E9" s="6"/>
      <x:c r="F9" s="6"/>
      <x:c r="G9" s="6"/>
      <x:c r="H9" s="6"/>
      <x:c r="I9" s="6"/>
      <x:c r="J9" s="14"/>
      <x:c r="K9" s="2" t="str">
        <x:f>IF(A9="","",IF(COUNTIFS($A$6:$A$505,A9)&gt;1,"Duplicate",""))</x:f>
      </x:c>
      <x:c r="L9" s="2" t="str">
        <x:f>IF(A9="","",IF(OR(AND(E9&lt;&gt;"",B9=""),AND(F9&lt;&gt;"",E9=""),AND(G9&lt;&gt;"",F9=""),AND(H9&lt;&gt;"",G9=""),AND(I9&lt;&gt;"",H9="")),"Missing earlier stage",IF(OR(AND(E9&lt;&gt;"",E9&lt;B9),AND(F9&lt;&gt;"",F9&lt;E9),AND(G9&lt;&gt;"",G9&lt;F9),AND(H9&lt;&gt;"",H9&lt;G9),AND(I9&lt;&gt;"",I9&lt;H9)),"Date order","")))</x:f>
      </x:c>
      <x:c r="M9" s="2" t="str">
        <x:f>IF(A9="","",IF(B9="","Missing capture",""))</x:f>
      </x:c>
      <x:c r="N9" s="2" t="str">
        <x:f>IF(A9="","",IF(AND(ISNUMBER(I9),NOT(ISNUMBER(J9))),1,0))</x:f>
      </x:c>
    </x:row>
    <x:row r="10" ht="23" customHeight="1">
      <x:c r="A10" s="5"/>
      <x:c r="B10" s="6"/>
      <x:c r="C10" s="5"/>
      <x:c r="D10" s="5"/>
      <x:c r="E10" s="6"/>
      <x:c r="F10" s="6"/>
      <x:c r="G10" s="6"/>
      <x:c r="H10" s="6"/>
      <x:c r="I10" s="6"/>
      <x:c r="J10" s="14"/>
      <x:c r="K10" s="2" t="str">
        <x:f>IF(A10="","",IF(COUNTIFS($A$6:$A$505,A10)&gt;1,"Duplicate",""))</x:f>
      </x:c>
      <x:c r="L10" s="2" t="str">
        <x:f>IF(A10="","",IF(OR(AND(E10&lt;&gt;"",B10=""),AND(F10&lt;&gt;"",E10=""),AND(G10&lt;&gt;"",F10=""),AND(H10&lt;&gt;"",G10=""),AND(I10&lt;&gt;"",H10="")),"Missing earlier stage",IF(OR(AND(E10&lt;&gt;"",E10&lt;B10),AND(F10&lt;&gt;"",F10&lt;E10),AND(G10&lt;&gt;"",G10&lt;F10),AND(H10&lt;&gt;"",H10&lt;G10),AND(I10&lt;&gt;"",I10&lt;H10)),"Date order","")))</x:f>
      </x:c>
      <x:c r="M10" s="2" t="str">
        <x:f>IF(A10="","",IF(B10="","Missing capture",""))</x:f>
      </x:c>
      <x:c r="N10" s="2" t="str">
        <x:f>IF(A10="","",IF(AND(ISNUMBER(I10),NOT(ISNUMBER(J10))),1,0))</x:f>
      </x:c>
    </x:row>
    <x:row r="11" ht="23" customHeight="1">
      <x:c r="A11" s="5"/>
      <x:c r="B11" s="6"/>
      <x:c r="C11" s="5"/>
      <x:c r="D11" s="5"/>
      <x:c r="E11" s="6"/>
      <x:c r="F11" s="6"/>
      <x:c r="G11" s="6"/>
      <x:c r="H11" s="6"/>
      <x:c r="I11" s="6"/>
      <x:c r="J11" s="14"/>
      <x:c r="K11" s="2" t="str">
        <x:f>IF(A11="","",IF(COUNTIFS($A$6:$A$505,A11)&gt;1,"Duplicate",""))</x:f>
      </x:c>
      <x:c r="L11" s="2" t="str">
        <x:f>IF(A11="","",IF(OR(AND(E11&lt;&gt;"",B11=""),AND(F11&lt;&gt;"",E11=""),AND(G11&lt;&gt;"",F11=""),AND(H11&lt;&gt;"",G11=""),AND(I11&lt;&gt;"",H11="")),"Missing earlier stage",IF(OR(AND(E11&lt;&gt;"",E11&lt;B11),AND(F11&lt;&gt;"",F11&lt;E11),AND(G11&lt;&gt;"",G11&lt;F11),AND(H11&lt;&gt;"",H11&lt;G11),AND(I11&lt;&gt;"",I11&lt;H11)),"Date order","")))</x:f>
      </x:c>
      <x:c r="M11" s="2" t="str">
        <x:f>IF(A11="","",IF(B11="","Missing capture",""))</x:f>
      </x:c>
      <x:c r="N11" s="2" t="str">
        <x:f>IF(A11="","",IF(AND(ISNUMBER(I11),NOT(ISNUMBER(J11))),1,0))</x:f>
      </x:c>
    </x:row>
    <x:row r="12" ht="23" customHeight="1">
      <x:c r="A12" s="5"/>
      <x:c r="B12" s="6"/>
      <x:c r="C12" s="5"/>
      <x:c r="D12" s="5"/>
      <x:c r="E12" s="6"/>
      <x:c r="F12" s="6"/>
      <x:c r="G12" s="6"/>
      <x:c r="H12" s="6"/>
      <x:c r="I12" s="6"/>
      <x:c r="J12" s="14"/>
      <x:c r="K12" s="2" t="str">
        <x:f>IF(A12="","",IF(COUNTIFS($A$6:$A$505,A12)&gt;1,"Duplicate",""))</x:f>
      </x:c>
      <x:c r="L12" s="2" t="str">
        <x:f>IF(A12="","",IF(OR(AND(E12&lt;&gt;"",B12=""),AND(F12&lt;&gt;"",E12=""),AND(G12&lt;&gt;"",F12=""),AND(H12&lt;&gt;"",G12=""),AND(I12&lt;&gt;"",H12="")),"Missing earlier stage",IF(OR(AND(E12&lt;&gt;"",E12&lt;B12),AND(F12&lt;&gt;"",F12&lt;E12),AND(G12&lt;&gt;"",G12&lt;F12),AND(H12&lt;&gt;"",H12&lt;G12),AND(I12&lt;&gt;"",I12&lt;H12)),"Date order","")))</x:f>
      </x:c>
      <x:c r="M12" s="2" t="str">
        <x:f>IF(A12="","",IF(B12="","Missing capture",""))</x:f>
      </x:c>
      <x:c r="N12" s="2" t="str">
        <x:f>IF(A12="","",IF(AND(ISNUMBER(I12),NOT(ISNUMBER(J12))),1,0))</x:f>
      </x:c>
    </x:row>
    <x:row r="13" ht="23" customHeight="1">
      <x:c r="A13" s="5"/>
      <x:c r="B13" s="6"/>
      <x:c r="C13" s="5"/>
      <x:c r="D13" s="5"/>
      <x:c r="E13" s="6"/>
      <x:c r="F13" s="6"/>
      <x:c r="G13" s="6"/>
      <x:c r="H13" s="6"/>
      <x:c r="I13" s="6"/>
      <x:c r="J13" s="14"/>
      <x:c r="K13" s="2" t="str">
        <x:f>IF(A13="","",IF(COUNTIFS($A$6:$A$505,A13)&gt;1,"Duplicate",""))</x:f>
      </x:c>
      <x:c r="L13" s="2" t="str">
        <x:f>IF(A13="","",IF(OR(AND(E13&lt;&gt;"",B13=""),AND(F13&lt;&gt;"",E13=""),AND(G13&lt;&gt;"",F13=""),AND(H13&lt;&gt;"",G13=""),AND(I13&lt;&gt;"",H13="")),"Missing earlier stage",IF(OR(AND(E13&lt;&gt;"",E13&lt;B13),AND(F13&lt;&gt;"",F13&lt;E13),AND(G13&lt;&gt;"",G13&lt;F13),AND(H13&lt;&gt;"",H13&lt;G13),AND(I13&lt;&gt;"",I13&lt;H13)),"Date order","")))</x:f>
      </x:c>
      <x:c r="M13" s="2" t="str">
        <x:f>IF(A13="","",IF(B13="","Missing capture",""))</x:f>
      </x:c>
      <x:c r="N13" s="2" t="str">
        <x:f>IF(A13="","",IF(AND(ISNUMBER(I13),NOT(ISNUMBER(J13))),1,0))</x:f>
      </x:c>
    </x:row>
    <x:row r="14" ht="23" customHeight="1">
      <x:c r="A14" s="5"/>
      <x:c r="B14" s="6"/>
      <x:c r="C14" s="5"/>
      <x:c r="D14" s="5"/>
      <x:c r="E14" s="6"/>
      <x:c r="F14" s="6"/>
      <x:c r="G14" s="6"/>
      <x:c r="H14" s="6"/>
      <x:c r="I14" s="6"/>
      <x:c r="J14" s="14"/>
      <x:c r="K14" s="2" t="str">
        <x:f>IF(A14="","",IF(COUNTIFS($A$6:$A$505,A14)&gt;1,"Duplicate",""))</x:f>
      </x:c>
      <x:c r="L14" s="2" t="str">
        <x:f>IF(A14="","",IF(OR(AND(E14&lt;&gt;"",B14=""),AND(F14&lt;&gt;"",E14=""),AND(G14&lt;&gt;"",F14=""),AND(H14&lt;&gt;"",G14=""),AND(I14&lt;&gt;"",H14="")),"Missing earlier stage",IF(OR(AND(E14&lt;&gt;"",E14&lt;B14),AND(F14&lt;&gt;"",F14&lt;E14),AND(G14&lt;&gt;"",G14&lt;F14),AND(H14&lt;&gt;"",H14&lt;G14),AND(I14&lt;&gt;"",I14&lt;H14)),"Date order","")))</x:f>
      </x:c>
      <x:c r="M14" s="2" t="str">
        <x:f>IF(A14="","",IF(B14="","Missing capture",""))</x:f>
      </x:c>
      <x:c r="N14" s="2" t="str">
        <x:f>IF(A14="","",IF(AND(ISNUMBER(I14),NOT(ISNUMBER(J14))),1,0))</x:f>
      </x:c>
    </x:row>
    <x:row r="15" ht="23" customHeight="1">
      <x:c r="A15" s="5"/>
      <x:c r="B15" s="6"/>
      <x:c r="C15" s="5"/>
      <x:c r="D15" s="5"/>
      <x:c r="E15" s="6"/>
      <x:c r="F15" s="6"/>
      <x:c r="G15" s="6"/>
      <x:c r="H15" s="6"/>
      <x:c r="I15" s="6"/>
      <x:c r="J15" s="14"/>
      <x:c r="K15" s="2" t="str">
        <x:f>IF(A15="","",IF(COUNTIFS($A$6:$A$505,A15)&gt;1,"Duplicate",""))</x:f>
      </x:c>
      <x:c r="L15" s="2" t="str">
        <x:f>IF(A15="","",IF(OR(AND(E15&lt;&gt;"",B15=""),AND(F15&lt;&gt;"",E15=""),AND(G15&lt;&gt;"",F15=""),AND(H15&lt;&gt;"",G15=""),AND(I15&lt;&gt;"",H15="")),"Missing earlier stage",IF(OR(AND(E15&lt;&gt;"",E15&lt;B15),AND(F15&lt;&gt;"",F15&lt;E15),AND(G15&lt;&gt;"",G15&lt;F15),AND(H15&lt;&gt;"",H15&lt;G15),AND(I15&lt;&gt;"",I15&lt;H15)),"Date order","")))</x:f>
      </x:c>
      <x:c r="M15" s="2" t="str">
        <x:f>IF(A15="","",IF(B15="","Missing capture",""))</x:f>
      </x:c>
      <x:c r="N15" s="2" t="str">
        <x:f>IF(A15="","",IF(AND(ISNUMBER(I15),NOT(ISNUMBER(J15))),1,0))</x:f>
      </x:c>
    </x:row>
    <x:row r="16" ht="23" customHeight="1">
      <x:c r="A16" s="5"/>
      <x:c r="B16" s="6"/>
      <x:c r="C16" s="5"/>
      <x:c r="D16" s="5"/>
      <x:c r="E16" s="6"/>
      <x:c r="F16" s="6"/>
      <x:c r="G16" s="6"/>
      <x:c r="H16" s="6"/>
      <x:c r="I16" s="6"/>
      <x:c r="J16" s="14"/>
      <x:c r="K16" s="2" t="str">
        <x:f>IF(A16="","",IF(COUNTIFS($A$6:$A$505,A16)&gt;1,"Duplicate",""))</x:f>
      </x:c>
      <x:c r="L16" s="2" t="str">
        <x:f>IF(A16="","",IF(OR(AND(E16&lt;&gt;"",B16=""),AND(F16&lt;&gt;"",E16=""),AND(G16&lt;&gt;"",F16=""),AND(H16&lt;&gt;"",G16=""),AND(I16&lt;&gt;"",H16="")),"Missing earlier stage",IF(OR(AND(E16&lt;&gt;"",E16&lt;B16),AND(F16&lt;&gt;"",F16&lt;E16),AND(G16&lt;&gt;"",G16&lt;F16),AND(H16&lt;&gt;"",H16&lt;G16),AND(I16&lt;&gt;"",I16&lt;H16)),"Date order","")))</x:f>
      </x:c>
      <x:c r="M16" s="2" t="str">
        <x:f>IF(A16="","",IF(B16="","Missing capture",""))</x:f>
      </x:c>
      <x:c r="N16" s="2" t="str">
        <x:f>IF(A16="","",IF(AND(ISNUMBER(I16),NOT(ISNUMBER(J16))),1,0))</x:f>
      </x:c>
    </x:row>
    <x:row r="17" ht="23" customHeight="1">
      <x:c r="A17" s="5"/>
      <x:c r="B17" s="6"/>
      <x:c r="C17" s="5"/>
      <x:c r="D17" s="5"/>
      <x:c r="E17" s="6"/>
      <x:c r="F17" s="6"/>
      <x:c r="G17" s="6"/>
      <x:c r="H17" s="6"/>
      <x:c r="I17" s="6"/>
      <x:c r="J17" s="14"/>
      <x:c r="K17" s="2" t="str">
        <x:f>IF(A17="","",IF(COUNTIFS($A$6:$A$505,A17)&gt;1,"Duplicate",""))</x:f>
      </x:c>
      <x:c r="L17" s="2" t="str">
        <x:f>IF(A17="","",IF(OR(AND(E17&lt;&gt;"",B17=""),AND(F17&lt;&gt;"",E17=""),AND(G17&lt;&gt;"",F17=""),AND(H17&lt;&gt;"",G17=""),AND(I17&lt;&gt;"",H17="")),"Missing earlier stage",IF(OR(AND(E17&lt;&gt;"",E17&lt;B17),AND(F17&lt;&gt;"",F17&lt;E17),AND(G17&lt;&gt;"",G17&lt;F17),AND(H17&lt;&gt;"",H17&lt;G17),AND(I17&lt;&gt;"",I17&lt;H17)),"Date order","")))</x:f>
      </x:c>
      <x:c r="M17" s="2" t="str">
        <x:f>IF(A17="","",IF(B17="","Missing capture",""))</x:f>
      </x:c>
      <x:c r="N17" s="2" t="str">
        <x:f>IF(A17="","",IF(AND(ISNUMBER(I17),NOT(ISNUMBER(J17))),1,0))</x:f>
      </x:c>
    </x:row>
    <x:row r="18" ht="23" customHeight="1">
      <x:c r="A18" s="5"/>
      <x:c r="B18" s="6"/>
      <x:c r="C18" s="5"/>
      <x:c r="D18" s="5"/>
      <x:c r="E18" s="6"/>
      <x:c r="F18" s="6"/>
      <x:c r="G18" s="6"/>
      <x:c r="H18" s="6"/>
      <x:c r="I18" s="6"/>
      <x:c r="J18" s="14"/>
      <x:c r="K18" s="2" t="str">
        <x:f>IF(A18="","",IF(COUNTIFS($A$6:$A$505,A18)&gt;1,"Duplicate",""))</x:f>
      </x:c>
      <x:c r="L18" s="2" t="str">
        <x:f>IF(A18="","",IF(OR(AND(E18&lt;&gt;"",B18=""),AND(F18&lt;&gt;"",E18=""),AND(G18&lt;&gt;"",F18=""),AND(H18&lt;&gt;"",G18=""),AND(I18&lt;&gt;"",H18="")),"Missing earlier stage",IF(OR(AND(E18&lt;&gt;"",E18&lt;B18),AND(F18&lt;&gt;"",F18&lt;E18),AND(G18&lt;&gt;"",G18&lt;F18),AND(H18&lt;&gt;"",H18&lt;G18),AND(I18&lt;&gt;"",I18&lt;H18)),"Date order","")))</x:f>
      </x:c>
      <x:c r="M18" s="2" t="str">
        <x:f>IF(A18="","",IF(B18="","Missing capture",""))</x:f>
      </x:c>
      <x:c r="N18" s="2" t="str">
        <x:f>IF(A18="","",IF(AND(ISNUMBER(I18),NOT(ISNUMBER(J18))),1,0))</x:f>
      </x:c>
    </x:row>
    <x:row r="19" ht="23" customHeight="1">
      <x:c r="A19" s="5"/>
      <x:c r="B19" s="6"/>
      <x:c r="C19" s="5"/>
      <x:c r="D19" s="5"/>
      <x:c r="E19" s="6"/>
      <x:c r="F19" s="6"/>
      <x:c r="G19" s="6"/>
      <x:c r="H19" s="6"/>
      <x:c r="I19" s="6"/>
      <x:c r="J19" s="14"/>
      <x:c r="K19" s="2" t="str">
        <x:f>IF(A19="","",IF(COUNTIFS($A$6:$A$505,A19)&gt;1,"Duplicate",""))</x:f>
      </x:c>
      <x:c r="L19" s="2" t="str">
        <x:f>IF(A19="","",IF(OR(AND(E19&lt;&gt;"",B19=""),AND(F19&lt;&gt;"",E19=""),AND(G19&lt;&gt;"",F19=""),AND(H19&lt;&gt;"",G19=""),AND(I19&lt;&gt;"",H19="")),"Missing earlier stage",IF(OR(AND(E19&lt;&gt;"",E19&lt;B19),AND(F19&lt;&gt;"",F19&lt;E19),AND(G19&lt;&gt;"",G19&lt;F19),AND(H19&lt;&gt;"",H19&lt;G19),AND(I19&lt;&gt;"",I19&lt;H19)),"Date order","")))</x:f>
      </x:c>
      <x:c r="M19" s="2" t="str">
        <x:f>IF(A19="","",IF(B19="","Missing capture",""))</x:f>
      </x:c>
      <x:c r="N19" s="2" t="str">
        <x:f>IF(A19="","",IF(AND(ISNUMBER(I19),NOT(ISNUMBER(J19))),1,0))</x:f>
      </x:c>
    </x:row>
    <x:row r="20" ht="23" customHeight="1">
      <x:c r="A20" s="5"/>
      <x:c r="B20" s="6"/>
      <x:c r="C20" s="5"/>
      <x:c r="D20" s="5"/>
      <x:c r="E20" s="6"/>
      <x:c r="F20" s="6"/>
      <x:c r="G20" s="6"/>
      <x:c r="H20" s="6"/>
      <x:c r="I20" s="6"/>
      <x:c r="J20" s="14"/>
      <x:c r="K20" s="2" t="str">
        <x:f>IF(A20="","",IF(COUNTIFS($A$6:$A$505,A20)&gt;1,"Duplicate",""))</x:f>
      </x:c>
      <x:c r="L20" s="2" t="str">
        <x:f>IF(A20="","",IF(OR(AND(E20&lt;&gt;"",B20=""),AND(F20&lt;&gt;"",E20=""),AND(G20&lt;&gt;"",F20=""),AND(H20&lt;&gt;"",G20=""),AND(I20&lt;&gt;"",H20="")),"Missing earlier stage",IF(OR(AND(E20&lt;&gt;"",E20&lt;B20),AND(F20&lt;&gt;"",F20&lt;E20),AND(G20&lt;&gt;"",G20&lt;F20),AND(H20&lt;&gt;"",H20&lt;G20),AND(I20&lt;&gt;"",I20&lt;H20)),"Date order","")))</x:f>
      </x:c>
      <x:c r="M20" s="2" t="str">
        <x:f>IF(A20="","",IF(B20="","Missing capture",""))</x:f>
      </x:c>
      <x:c r="N20" s="2" t="str">
        <x:f>IF(A20="","",IF(AND(ISNUMBER(I20),NOT(ISNUMBER(J20))),1,0))</x:f>
      </x:c>
    </x:row>
    <x:row r="21" ht="23" customHeight="1">
      <x:c r="A21" s="5"/>
      <x:c r="B21" s="6"/>
      <x:c r="C21" s="5"/>
      <x:c r="D21" s="5"/>
      <x:c r="E21" s="6"/>
      <x:c r="F21" s="6"/>
      <x:c r="G21" s="6"/>
      <x:c r="H21" s="6"/>
      <x:c r="I21" s="6"/>
      <x:c r="J21" s="14"/>
      <x:c r="K21" s="2" t="str">
        <x:f>IF(A21="","",IF(COUNTIFS($A$6:$A$505,A21)&gt;1,"Duplicate",""))</x:f>
      </x:c>
      <x:c r="L21" s="2" t="str">
        <x:f>IF(A21="","",IF(OR(AND(E21&lt;&gt;"",B21=""),AND(F21&lt;&gt;"",E21=""),AND(G21&lt;&gt;"",F21=""),AND(H21&lt;&gt;"",G21=""),AND(I21&lt;&gt;"",H21="")),"Missing earlier stage",IF(OR(AND(E21&lt;&gt;"",E21&lt;B21),AND(F21&lt;&gt;"",F21&lt;E21),AND(G21&lt;&gt;"",G21&lt;F21),AND(H21&lt;&gt;"",H21&lt;G21),AND(I21&lt;&gt;"",I21&lt;H21)),"Date order","")))</x:f>
      </x:c>
      <x:c r="M21" s="2" t="str">
        <x:f>IF(A21="","",IF(B21="","Missing capture",""))</x:f>
      </x:c>
      <x:c r="N21" s="2" t="str">
        <x:f>IF(A21="","",IF(AND(ISNUMBER(I21),NOT(ISNUMBER(J21))),1,0))</x:f>
      </x:c>
    </x:row>
    <x:row r="22" ht="23" customHeight="1">
      <x:c r="A22" s="5"/>
      <x:c r="B22" s="6"/>
      <x:c r="C22" s="5"/>
      <x:c r="D22" s="5"/>
      <x:c r="E22" s="6"/>
      <x:c r="F22" s="6"/>
      <x:c r="G22" s="6"/>
      <x:c r="H22" s="6"/>
      <x:c r="I22" s="6"/>
      <x:c r="J22" s="14"/>
      <x:c r="K22" s="2" t="str">
        <x:f>IF(A22="","",IF(COUNTIFS($A$6:$A$505,A22)&gt;1,"Duplicate",""))</x:f>
      </x:c>
      <x:c r="L22" s="2" t="str">
        <x:f>IF(A22="","",IF(OR(AND(E22&lt;&gt;"",B22=""),AND(F22&lt;&gt;"",E22=""),AND(G22&lt;&gt;"",F22=""),AND(H22&lt;&gt;"",G22=""),AND(I22&lt;&gt;"",H22="")),"Missing earlier stage",IF(OR(AND(E22&lt;&gt;"",E22&lt;B22),AND(F22&lt;&gt;"",F22&lt;E22),AND(G22&lt;&gt;"",G22&lt;F22),AND(H22&lt;&gt;"",H22&lt;G22),AND(I22&lt;&gt;"",I22&lt;H22)),"Date order","")))</x:f>
      </x:c>
      <x:c r="M22" s="2" t="str">
        <x:f>IF(A22="","",IF(B22="","Missing capture",""))</x:f>
      </x:c>
      <x:c r="N22" s="2" t="str">
        <x:f>IF(A22="","",IF(AND(ISNUMBER(I22),NOT(ISNUMBER(J22))),1,0))</x:f>
      </x:c>
    </x:row>
    <x:row r="23" ht="23" customHeight="1">
      <x:c r="A23" s="5"/>
      <x:c r="B23" s="6"/>
      <x:c r="C23" s="5"/>
      <x:c r="D23" s="5"/>
      <x:c r="E23" s="6"/>
      <x:c r="F23" s="6"/>
      <x:c r="G23" s="6"/>
      <x:c r="H23" s="6"/>
      <x:c r="I23" s="6"/>
      <x:c r="J23" s="14"/>
      <x:c r="K23" s="2" t="str">
        <x:f>IF(A23="","",IF(COUNTIFS($A$6:$A$505,A23)&gt;1,"Duplicate",""))</x:f>
      </x:c>
      <x:c r="L23" s="2" t="str">
        <x:f>IF(A23="","",IF(OR(AND(E23&lt;&gt;"",B23=""),AND(F23&lt;&gt;"",E23=""),AND(G23&lt;&gt;"",F23=""),AND(H23&lt;&gt;"",G23=""),AND(I23&lt;&gt;"",H23="")),"Missing earlier stage",IF(OR(AND(E23&lt;&gt;"",E23&lt;B23),AND(F23&lt;&gt;"",F23&lt;E23),AND(G23&lt;&gt;"",G23&lt;F23),AND(H23&lt;&gt;"",H23&lt;G23),AND(I23&lt;&gt;"",I23&lt;H23)),"Date order","")))</x:f>
      </x:c>
      <x:c r="M23" s="2" t="str">
        <x:f>IF(A23="","",IF(B23="","Missing capture",""))</x:f>
      </x:c>
      <x:c r="N23" s="2" t="str">
        <x:f>IF(A23="","",IF(AND(ISNUMBER(I23),NOT(ISNUMBER(J23))),1,0))</x:f>
      </x:c>
    </x:row>
    <x:row r="24" ht="23" customHeight="1">
      <x:c r="A24" s="5"/>
      <x:c r="B24" s="6"/>
      <x:c r="C24" s="5"/>
      <x:c r="D24" s="5"/>
      <x:c r="E24" s="6"/>
      <x:c r="F24" s="6"/>
      <x:c r="G24" s="6"/>
      <x:c r="H24" s="6"/>
      <x:c r="I24" s="6"/>
      <x:c r="J24" s="14"/>
      <x:c r="K24" s="2" t="str">
        <x:f>IF(A24="","",IF(COUNTIFS($A$6:$A$505,A24)&gt;1,"Duplicate",""))</x:f>
      </x:c>
      <x:c r="L24" s="2" t="str">
        <x:f>IF(A24="","",IF(OR(AND(E24&lt;&gt;"",B24=""),AND(F24&lt;&gt;"",E24=""),AND(G24&lt;&gt;"",F24=""),AND(H24&lt;&gt;"",G24=""),AND(I24&lt;&gt;"",H24="")),"Missing earlier stage",IF(OR(AND(E24&lt;&gt;"",E24&lt;B24),AND(F24&lt;&gt;"",F24&lt;E24),AND(G24&lt;&gt;"",G24&lt;F24),AND(H24&lt;&gt;"",H24&lt;G24),AND(I24&lt;&gt;"",I24&lt;H24)),"Date order","")))</x:f>
      </x:c>
      <x:c r="M24" s="2" t="str">
        <x:f>IF(A24="","",IF(B24="","Missing capture",""))</x:f>
      </x:c>
      <x:c r="N24" s="2" t="str">
        <x:f>IF(A24="","",IF(AND(ISNUMBER(I24),NOT(ISNUMBER(J24))),1,0))</x:f>
      </x:c>
    </x:row>
    <x:row r="25" ht="23" customHeight="1">
      <x:c r="A25" s="5"/>
      <x:c r="B25" s="6"/>
      <x:c r="C25" s="5"/>
      <x:c r="D25" s="5"/>
      <x:c r="E25" s="6"/>
      <x:c r="F25" s="6"/>
      <x:c r="G25" s="6"/>
      <x:c r="H25" s="6"/>
      <x:c r="I25" s="6"/>
      <x:c r="J25" s="14"/>
      <x:c r="K25" s="2" t="str">
        <x:f>IF(A25="","",IF(COUNTIFS($A$6:$A$505,A25)&gt;1,"Duplicate",""))</x:f>
      </x:c>
      <x:c r="L25" s="2" t="str">
        <x:f>IF(A25="","",IF(OR(AND(E25&lt;&gt;"",B25=""),AND(F25&lt;&gt;"",E25=""),AND(G25&lt;&gt;"",F25=""),AND(H25&lt;&gt;"",G25=""),AND(I25&lt;&gt;"",H25="")),"Missing earlier stage",IF(OR(AND(E25&lt;&gt;"",E25&lt;B25),AND(F25&lt;&gt;"",F25&lt;E25),AND(G25&lt;&gt;"",G25&lt;F25),AND(H25&lt;&gt;"",H25&lt;G25),AND(I25&lt;&gt;"",I25&lt;H25)),"Date order","")))</x:f>
      </x:c>
      <x:c r="M25" s="2" t="str">
        <x:f>IF(A25="","",IF(B25="","Missing capture",""))</x:f>
      </x:c>
      <x:c r="N25" s="2" t="str">
        <x:f>IF(A25="","",IF(AND(ISNUMBER(I25),NOT(ISNUMBER(J25))),1,0))</x:f>
      </x:c>
    </x:row>
    <x:row r="26" ht="23" customHeight="1">
      <x:c r="A26" s="5"/>
      <x:c r="B26" s="6"/>
      <x:c r="C26" s="5"/>
      <x:c r="D26" s="5"/>
      <x:c r="E26" s="6"/>
      <x:c r="F26" s="6"/>
      <x:c r="G26" s="6"/>
      <x:c r="H26" s="6"/>
      <x:c r="I26" s="6"/>
      <x:c r="J26" s="14"/>
      <x:c r="K26" s="2" t="str">
        <x:f>IF(A26="","",IF(COUNTIFS($A$6:$A$505,A26)&gt;1,"Duplicate",""))</x:f>
      </x:c>
      <x:c r="L26" s="2" t="str">
        <x:f>IF(A26="","",IF(OR(AND(E26&lt;&gt;"",B26=""),AND(F26&lt;&gt;"",E26=""),AND(G26&lt;&gt;"",F26=""),AND(H26&lt;&gt;"",G26=""),AND(I26&lt;&gt;"",H26="")),"Missing earlier stage",IF(OR(AND(E26&lt;&gt;"",E26&lt;B26),AND(F26&lt;&gt;"",F26&lt;E26),AND(G26&lt;&gt;"",G26&lt;F26),AND(H26&lt;&gt;"",H26&lt;G26),AND(I26&lt;&gt;"",I26&lt;H26)),"Date order","")))</x:f>
      </x:c>
      <x:c r="M26" s="2" t="str">
        <x:f>IF(A26="","",IF(B26="","Missing capture",""))</x:f>
      </x:c>
      <x:c r="N26" s="2" t="str">
        <x:f>IF(A26="","",IF(AND(ISNUMBER(I26),NOT(ISNUMBER(J26))),1,0))</x:f>
      </x:c>
    </x:row>
    <x:row r="27" ht="23" customHeight="1">
      <x:c r="A27" s="5"/>
      <x:c r="B27" s="6"/>
      <x:c r="C27" s="5"/>
      <x:c r="D27" s="5"/>
      <x:c r="E27" s="6"/>
      <x:c r="F27" s="6"/>
      <x:c r="G27" s="6"/>
      <x:c r="H27" s="6"/>
      <x:c r="I27" s="6"/>
      <x:c r="J27" s="14"/>
      <x:c r="K27" s="2" t="str">
        <x:f>IF(A27="","",IF(COUNTIFS($A$6:$A$505,A27)&gt;1,"Duplicate",""))</x:f>
      </x:c>
      <x:c r="L27" s="2" t="str">
        <x:f>IF(A27="","",IF(OR(AND(E27&lt;&gt;"",B27=""),AND(F27&lt;&gt;"",E27=""),AND(G27&lt;&gt;"",F27=""),AND(H27&lt;&gt;"",G27=""),AND(I27&lt;&gt;"",H27="")),"Missing earlier stage",IF(OR(AND(E27&lt;&gt;"",E27&lt;B27),AND(F27&lt;&gt;"",F27&lt;E27),AND(G27&lt;&gt;"",G27&lt;F27),AND(H27&lt;&gt;"",H27&lt;G27),AND(I27&lt;&gt;"",I27&lt;H27)),"Date order","")))</x:f>
      </x:c>
      <x:c r="M27" s="2" t="str">
        <x:f>IF(A27="","",IF(B27="","Missing capture",""))</x:f>
      </x:c>
      <x:c r="N27" s="2" t="str">
        <x:f>IF(A27="","",IF(AND(ISNUMBER(I27),NOT(ISNUMBER(J27))),1,0))</x:f>
      </x:c>
    </x:row>
    <x:row r="28" ht="23" customHeight="1">
      <x:c r="A28" s="5"/>
      <x:c r="B28" s="6"/>
      <x:c r="C28" s="5"/>
      <x:c r="D28" s="5"/>
      <x:c r="E28" s="6"/>
      <x:c r="F28" s="6"/>
      <x:c r="G28" s="6"/>
      <x:c r="H28" s="6"/>
      <x:c r="I28" s="6"/>
      <x:c r="J28" s="14"/>
      <x:c r="K28" s="2" t="str">
        <x:f>IF(A28="","",IF(COUNTIFS($A$6:$A$505,A28)&gt;1,"Duplicate",""))</x:f>
      </x:c>
      <x:c r="L28" s="2" t="str">
        <x:f>IF(A28="","",IF(OR(AND(E28&lt;&gt;"",B28=""),AND(F28&lt;&gt;"",E28=""),AND(G28&lt;&gt;"",F28=""),AND(H28&lt;&gt;"",G28=""),AND(I28&lt;&gt;"",H28="")),"Missing earlier stage",IF(OR(AND(E28&lt;&gt;"",E28&lt;B28),AND(F28&lt;&gt;"",F28&lt;E28),AND(G28&lt;&gt;"",G28&lt;F28),AND(H28&lt;&gt;"",H28&lt;G28),AND(I28&lt;&gt;"",I28&lt;H28)),"Date order","")))</x:f>
      </x:c>
      <x:c r="M28" s="2" t="str">
        <x:f>IF(A28="","",IF(B28="","Missing capture",""))</x:f>
      </x:c>
      <x:c r="N28" s="2" t="str">
        <x:f>IF(A28="","",IF(AND(ISNUMBER(I28),NOT(ISNUMBER(J28))),1,0))</x:f>
      </x:c>
    </x:row>
    <x:row r="29" ht="23" customHeight="1">
      <x:c r="A29" s="5"/>
      <x:c r="B29" s="6"/>
      <x:c r="C29" s="5"/>
      <x:c r="D29" s="5"/>
      <x:c r="E29" s="6"/>
      <x:c r="F29" s="6"/>
      <x:c r="G29" s="6"/>
      <x:c r="H29" s="6"/>
      <x:c r="I29" s="6"/>
      <x:c r="J29" s="14"/>
      <x:c r="K29" s="2" t="str">
        <x:f>IF(A29="","",IF(COUNTIFS($A$6:$A$505,A29)&gt;1,"Duplicate",""))</x:f>
      </x:c>
      <x:c r="L29" s="2" t="str">
        <x:f>IF(A29="","",IF(OR(AND(E29&lt;&gt;"",B29=""),AND(F29&lt;&gt;"",E29=""),AND(G29&lt;&gt;"",F29=""),AND(H29&lt;&gt;"",G29=""),AND(I29&lt;&gt;"",H29="")),"Missing earlier stage",IF(OR(AND(E29&lt;&gt;"",E29&lt;B29),AND(F29&lt;&gt;"",F29&lt;E29),AND(G29&lt;&gt;"",G29&lt;F29),AND(H29&lt;&gt;"",H29&lt;G29),AND(I29&lt;&gt;"",I29&lt;H29)),"Date order","")))</x:f>
      </x:c>
      <x:c r="M29" s="2" t="str">
        <x:f>IF(A29="","",IF(B29="","Missing capture",""))</x:f>
      </x:c>
      <x:c r="N29" s="2" t="str">
        <x:f>IF(A29="","",IF(AND(ISNUMBER(I29),NOT(ISNUMBER(J29))),1,0))</x:f>
      </x:c>
    </x:row>
    <x:row r="30" ht="23" customHeight="1">
      <x:c r="A30" s="5"/>
      <x:c r="B30" s="6"/>
      <x:c r="C30" s="5"/>
      <x:c r="D30" s="5"/>
      <x:c r="E30" s="6"/>
      <x:c r="F30" s="6"/>
      <x:c r="G30" s="6"/>
      <x:c r="H30" s="6"/>
      <x:c r="I30" s="6"/>
      <x:c r="J30" s="14"/>
      <x:c r="K30" s="2" t="str">
        <x:f>IF(A30="","",IF(COUNTIFS($A$6:$A$505,A30)&gt;1,"Duplicate",""))</x:f>
      </x:c>
      <x:c r="L30" s="2" t="str">
        <x:f>IF(A30="","",IF(OR(AND(E30&lt;&gt;"",B30=""),AND(F30&lt;&gt;"",E30=""),AND(G30&lt;&gt;"",F30=""),AND(H30&lt;&gt;"",G30=""),AND(I30&lt;&gt;"",H30="")),"Missing earlier stage",IF(OR(AND(E30&lt;&gt;"",E30&lt;B30),AND(F30&lt;&gt;"",F30&lt;E30),AND(G30&lt;&gt;"",G30&lt;F30),AND(H30&lt;&gt;"",H30&lt;G30),AND(I30&lt;&gt;"",I30&lt;H30)),"Date order","")))</x:f>
      </x:c>
      <x:c r="M30" s="2" t="str">
        <x:f>IF(A30="","",IF(B30="","Missing capture",""))</x:f>
      </x:c>
      <x:c r="N30" s="2" t="str">
        <x:f>IF(A30="","",IF(AND(ISNUMBER(I30),NOT(ISNUMBER(J30))),1,0))</x:f>
      </x:c>
    </x:row>
    <x:row r="31" ht="23" customHeight="1">
      <x:c r="A31" s="5"/>
      <x:c r="B31" s="6"/>
      <x:c r="C31" s="5"/>
      <x:c r="D31" s="5"/>
      <x:c r="E31" s="6"/>
      <x:c r="F31" s="6"/>
      <x:c r="G31" s="6"/>
      <x:c r="H31" s="6"/>
      <x:c r="I31" s="6"/>
      <x:c r="J31" s="14"/>
      <x:c r="K31" s="2" t="str">
        <x:f>IF(A31="","",IF(COUNTIFS($A$6:$A$505,A31)&gt;1,"Duplicate",""))</x:f>
      </x:c>
      <x:c r="L31" s="2" t="str">
        <x:f>IF(A31="","",IF(OR(AND(E31&lt;&gt;"",B31=""),AND(F31&lt;&gt;"",E31=""),AND(G31&lt;&gt;"",F31=""),AND(H31&lt;&gt;"",G31=""),AND(I31&lt;&gt;"",H31="")),"Missing earlier stage",IF(OR(AND(E31&lt;&gt;"",E31&lt;B31),AND(F31&lt;&gt;"",F31&lt;E31),AND(G31&lt;&gt;"",G31&lt;F31),AND(H31&lt;&gt;"",H31&lt;G31),AND(I31&lt;&gt;"",I31&lt;H31)),"Date order","")))</x:f>
      </x:c>
      <x:c r="M31" s="2" t="str">
        <x:f>IF(A31="","",IF(B31="","Missing capture",""))</x:f>
      </x:c>
      <x:c r="N31" s="2" t="str">
        <x:f>IF(A31="","",IF(AND(ISNUMBER(I31),NOT(ISNUMBER(J31))),1,0))</x:f>
      </x:c>
    </x:row>
    <x:row r="32" ht="23" customHeight="1">
      <x:c r="A32" s="5"/>
      <x:c r="B32" s="6"/>
      <x:c r="C32" s="5"/>
      <x:c r="D32" s="5"/>
      <x:c r="E32" s="6"/>
      <x:c r="F32" s="6"/>
      <x:c r="G32" s="6"/>
      <x:c r="H32" s="6"/>
      <x:c r="I32" s="6"/>
      <x:c r="J32" s="14"/>
      <x:c r="K32" s="2" t="str">
        <x:f>IF(A32="","",IF(COUNTIFS($A$6:$A$505,A32)&gt;1,"Duplicate",""))</x:f>
      </x:c>
      <x:c r="L32" s="2" t="str">
        <x:f>IF(A32="","",IF(OR(AND(E32&lt;&gt;"",B32=""),AND(F32&lt;&gt;"",E32=""),AND(G32&lt;&gt;"",F32=""),AND(H32&lt;&gt;"",G32=""),AND(I32&lt;&gt;"",H32="")),"Missing earlier stage",IF(OR(AND(E32&lt;&gt;"",E32&lt;B32),AND(F32&lt;&gt;"",F32&lt;E32),AND(G32&lt;&gt;"",G32&lt;F32),AND(H32&lt;&gt;"",H32&lt;G32),AND(I32&lt;&gt;"",I32&lt;H32)),"Date order","")))</x:f>
      </x:c>
      <x:c r="M32" s="2" t="str">
        <x:f>IF(A32="","",IF(B32="","Missing capture",""))</x:f>
      </x:c>
      <x:c r="N32" s="2" t="str">
        <x:f>IF(A32="","",IF(AND(ISNUMBER(I32),NOT(ISNUMBER(J32))),1,0))</x:f>
      </x:c>
    </x:row>
    <x:row r="33" ht="23" customHeight="1">
      <x:c r="A33" s="5"/>
      <x:c r="B33" s="6"/>
      <x:c r="C33" s="5"/>
      <x:c r="D33" s="5"/>
      <x:c r="E33" s="6"/>
      <x:c r="F33" s="6"/>
      <x:c r="G33" s="6"/>
      <x:c r="H33" s="6"/>
      <x:c r="I33" s="6"/>
      <x:c r="J33" s="14"/>
      <x:c r="K33" s="2" t="str">
        <x:f>IF(A33="","",IF(COUNTIFS($A$6:$A$505,A33)&gt;1,"Duplicate",""))</x:f>
      </x:c>
      <x:c r="L33" s="2" t="str">
        <x:f>IF(A33="","",IF(OR(AND(E33&lt;&gt;"",B33=""),AND(F33&lt;&gt;"",E33=""),AND(G33&lt;&gt;"",F33=""),AND(H33&lt;&gt;"",G33=""),AND(I33&lt;&gt;"",H33="")),"Missing earlier stage",IF(OR(AND(E33&lt;&gt;"",E33&lt;B33),AND(F33&lt;&gt;"",F33&lt;E33),AND(G33&lt;&gt;"",G33&lt;F33),AND(H33&lt;&gt;"",H33&lt;G33),AND(I33&lt;&gt;"",I33&lt;H33)),"Date order","")))</x:f>
      </x:c>
      <x:c r="M33" s="2" t="str">
        <x:f>IF(A33="","",IF(B33="","Missing capture",""))</x:f>
      </x:c>
      <x:c r="N33" s="2" t="str">
        <x:f>IF(A33="","",IF(AND(ISNUMBER(I33),NOT(ISNUMBER(J33))),1,0))</x:f>
      </x:c>
    </x:row>
    <x:row r="34" ht="23" customHeight="1">
      <x:c r="A34" s="5"/>
      <x:c r="B34" s="6"/>
      <x:c r="C34" s="5"/>
      <x:c r="D34" s="5"/>
      <x:c r="E34" s="6"/>
      <x:c r="F34" s="6"/>
      <x:c r="G34" s="6"/>
      <x:c r="H34" s="6"/>
      <x:c r="I34" s="6"/>
      <x:c r="J34" s="14"/>
      <x:c r="K34" s="2" t="str">
        <x:f>IF(A34="","",IF(COUNTIFS($A$6:$A$505,A34)&gt;1,"Duplicate",""))</x:f>
      </x:c>
      <x:c r="L34" s="2" t="str">
        <x:f>IF(A34="","",IF(OR(AND(E34&lt;&gt;"",B34=""),AND(F34&lt;&gt;"",E34=""),AND(G34&lt;&gt;"",F34=""),AND(H34&lt;&gt;"",G34=""),AND(I34&lt;&gt;"",H34="")),"Missing earlier stage",IF(OR(AND(E34&lt;&gt;"",E34&lt;B34),AND(F34&lt;&gt;"",F34&lt;E34),AND(G34&lt;&gt;"",G34&lt;F34),AND(H34&lt;&gt;"",H34&lt;G34),AND(I34&lt;&gt;"",I34&lt;H34)),"Date order","")))</x:f>
      </x:c>
      <x:c r="M34" s="2" t="str">
        <x:f>IF(A34="","",IF(B34="","Missing capture",""))</x:f>
      </x:c>
      <x:c r="N34" s="2" t="str">
        <x:f>IF(A34="","",IF(AND(ISNUMBER(I34),NOT(ISNUMBER(J34))),1,0))</x:f>
      </x:c>
    </x:row>
    <x:row r="35" ht="23" customHeight="1">
      <x:c r="A35" s="5"/>
      <x:c r="B35" s="6"/>
      <x:c r="C35" s="5"/>
      <x:c r="D35" s="5"/>
      <x:c r="E35" s="6"/>
      <x:c r="F35" s="6"/>
      <x:c r="G35" s="6"/>
      <x:c r="H35" s="6"/>
      <x:c r="I35" s="6"/>
      <x:c r="J35" s="14"/>
      <x:c r="K35" s="2" t="str">
        <x:f>IF(A35="","",IF(COUNTIFS($A$6:$A$505,A35)&gt;1,"Duplicate",""))</x:f>
      </x:c>
      <x:c r="L35" s="2" t="str">
        <x:f>IF(A35="","",IF(OR(AND(E35&lt;&gt;"",B35=""),AND(F35&lt;&gt;"",E35=""),AND(G35&lt;&gt;"",F35=""),AND(H35&lt;&gt;"",G35=""),AND(I35&lt;&gt;"",H35="")),"Missing earlier stage",IF(OR(AND(E35&lt;&gt;"",E35&lt;B35),AND(F35&lt;&gt;"",F35&lt;E35),AND(G35&lt;&gt;"",G35&lt;F35),AND(H35&lt;&gt;"",H35&lt;G35),AND(I35&lt;&gt;"",I35&lt;H35)),"Date order","")))</x:f>
      </x:c>
      <x:c r="M35" s="2" t="str">
        <x:f>IF(A35="","",IF(B35="","Missing capture",""))</x:f>
      </x:c>
      <x:c r="N35" s="2" t="str">
        <x:f>IF(A35="","",IF(AND(ISNUMBER(I35),NOT(ISNUMBER(J35))),1,0))</x:f>
      </x:c>
    </x:row>
    <x:row r="36" ht="23" customHeight="1">
      <x:c r="A36" s="5"/>
      <x:c r="B36" s="6"/>
      <x:c r="C36" s="5"/>
      <x:c r="D36" s="5"/>
      <x:c r="E36" s="6"/>
      <x:c r="F36" s="6"/>
      <x:c r="G36" s="6"/>
      <x:c r="H36" s="6"/>
      <x:c r="I36" s="6"/>
      <x:c r="J36" s="14"/>
      <x:c r="K36" s="2" t="str">
        <x:f>IF(A36="","",IF(COUNTIFS($A$6:$A$505,A36)&gt;1,"Duplicate",""))</x:f>
      </x:c>
      <x:c r="L36" s="2" t="str">
        <x:f>IF(A36="","",IF(OR(AND(E36&lt;&gt;"",B36=""),AND(F36&lt;&gt;"",E36=""),AND(G36&lt;&gt;"",F36=""),AND(H36&lt;&gt;"",G36=""),AND(I36&lt;&gt;"",H36="")),"Missing earlier stage",IF(OR(AND(E36&lt;&gt;"",E36&lt;B36),AND(F36&lt;&gt;"",F36&lt;E36),AND(G36&lt;&gt;"",G36&lt;F36),AND(H36&lt;&gt;"",H36&lt;G36),AND(I36&lt;&gt;"",I36&lt;H36)),"Date order","")))</x:f>
      </x:c>
      <x:c r="M36" s="2" t="str">
        <x:f>IF(A36="","",IF(B36="","Missing capture",""))</x:f>
      </x:c>
      <x:c r="N36" s="2" t="str">
        <x:f>IF(A36="","",IF(AND(ISNUMBER(I36),NOT(ISNUMBER(J36))),1,0))</x:f>
      </x:c>
    </x:row>
    <x:row r="37" ht="23" customHeight="1">
      <x:c r="A37" s="5"/>
      <x:c r="B37" s="6"/>
      <x:c r="C37" s="5"/>
      <x:c r="D37" s="5"/>
      <x:c r="E37" s="6"/>
      <x:c r="F37" s="6"/>
      <x:c r="G37" s="6"/>
      <x:c r="H37" s="6"/>
      <x:c r="I37" s="6"/>
      <x:c r="J37" s="14"/>
      <x:c r="K37" s="2" t="str">
        <x:f>IF(A37="","",IF(COUNTIFS($A$6:$A$505,A37)&gt;1,"Duplicate",""))</x:f>
      </x:c>
      <x:c r="L37" s="2" t="str">
        <x:f>IF(A37="","",IF(OR(AND(E37&lt;&gt;"",B37=""),AND(F37&lt;&gt;"",E37=""),AND(G37&lt;&gt;"",F37=""),AND(H37&lt;&gt;"",G37=""),AND(I37&lt;&gt;"",H37="")),"Missing earlier stage",IF(OR(AND(E37&lt;&gt;"",E37&lt;B37),AND(F37&lt;&gt;"",F37&lt;E37),AND(G37&lt;&gt;"",G37&lt;F37),AND(H37&lt;&gt;"",H37&lt;G37),AND(I37&lt;&gt;"",I37&lt;H37)),"Date order","")))</x:f>
      </x:c>
      <x:c r="M37" s="2" t="str">
        <x:f>IF(A37="","",IF(B37="","Missing capture",""))</x:f>
      </x:c>
      <x:c r="N37" s="2" t="str">
        <x:f>IF(A37="","",IF(AND(ISNUMBER(I37),NOT(ISNUMBER(J37))),1,0))</x:f>
      </x:c>
    </x:row>
    <x:row r="38" ht="23" customHeight="1">
      <x:c r="A38" s="5"/>
      <x:c r="B38" s="6"/>
      <x:c r="C38" s="5"/>
      <x:c r="D38" s="5"/>
      <x:c r="E38" s="6"/>
      <x:c r="F38" s="6"/>
      <x:c r="G38" s="6"/>
      <x:c r="H38" s="6"/>
      <x:c r="I38" s="6"/>
      <x:c r="J38" s="14"/>
      <x:c r="K38" s="2" t="str">
        <x:f>IF(A38="","",IF(COUNTIFS($A$6:$A$505,A38)&gt;1,"Duplicate",""))</x:f>
      </x:c>
      <x:c r="L38" s="2" t="str">
        <x:f>IF(A38="","",IF(OR(AND(E38&lt;&gt;"",B38=""),AND(F38&lt;&gt;"",E38=""),AND(G38&lt;&gt;"",F38=""),AND(H38&lt;&gt;"",G38=""),AND(I38&lt;&gt;"",H38="")),"Missing earlier stage",IF(OR(AND(E38&lt;&gt;"",E38&lt;B38),AND(F38&lt;&gt;"",F38&lt;E38),AND(G38&lt;&gt;"",G38&lt;F38),AND(H38&lt;&gt;"",H38&lt;G38),AND(I38&lt;&gt;"",I38&lt;H38)),"Date order","")))</x:f>
      </x:c>
      <x:c r="M38" s="2" t="str">
        <x:f>IF(A38="","",IF(B38="","Missing capture",""))</x:f>
      </x:c>
      <x:c r="N38" s="2" t="str">
        <x:f>IF(A38="","",IF(AND(ISNUMBER(I38),NOT(ISNUMBER(J38))),1,0))</x:f>
      </x:c>
    </x:row>
    <x:row r="39" ht="23" customHeight="1">
      <x:c r="A39" s="5"/>
      <x:c r="B39" s="6"/>
      <x:c r="C39" s="5"/>
      <x:c r="D39" s="5"/>
      <x:c r="E39" s="6"/>
      <x:c r="F39" s="6"/>
      <x:c r="G39" s="6"/>
      <x:c r="H39" s="6"/>
      <x:c r="I39" s="6"/>
      <x:c r="J39" s="14"/>
      <x:c r="K39" s="2" t="str">
        <x:f>IF(A39="","",IF(COUNTIFS($A$6:$A$505,A39)&gt;1,"Duplicate",""))</x:f>
      </x:c>
      <x:c r="L39" s="2" t="str">
        <x:f>IF(A39="","",IF(OR(AND(E39&lt;&gt;"",B39=""),AND(F39&lt;&gt;"",E39=""),AND(G39&lt;&gt;"",F39=""),AND(H39&lt;&gt;"",G39=""),AND(I39&lt;&gt;"",H39="")),"Missing earlier stage",IF(OR(AND(E39&lt;&gt;"",E39&lt;B39),AND(F39&lt;&gt;"",F39&lt;E39),AND(G39&lt;&gt;"",G39&lt;F39),AND(H39&lt;&gt;"",H39&lt;G39),AND(I39&lt;&gt;"",I39&lt;H39)),"Date order","")))</x:f>
      </x:c>
      <x:c r="M39" s="2" t="str">
        <x:f>IF(A39="","",IF(B39="","Missing capture",""))</x:f>
      </x:c>
      <x:c r="N39" s="2" t="str">
        <x:f>IF(A39="","",IF(AND(ISNUMBER(I39),NOT(ISNUMBER(J39))),1,0))</x:f>
      </x:c>
    </x:row>
    <x:row r="40" ht="23" customHeight="1">
      <x:c r="A40" s="5"/>
      <x:c r="B40" s="6"/>
      <x:c r="C40" s="5"/>
      <x:c r="D40" s="5"/>
      <x:c r="E40" s="6"/>
      <x:c r="F40" s="6"/>
      <x:c r="G40" s="6"/>
      <x:c r="H40" s="6"/>
      <x:c r="I40" s="6"/>
      <x:c r="J40" s="14"/>
      <x:c r="K40" s="2" t="str">
        <x:f>IF(A40="","",IF(COUNTIFS($A$6:$A$505,A40)&gt;1,"Duplicate",""))</x:f>
      </x:c>
      <x:c r="L40" s="2" t="str">
        <x:f>IF(A40="","",IF(OR(AND(E40&lt;&gt;"",B40=""),AND(F40&lt;&gt;"",E40=""),AND(G40&lt;&gt;"",F40=""),AND(H40&lt;&gt;"",G40=""),AND(I40&lt;&gt;"",H40="")),"Missing earlier stage",IF(OR(AND(E40&lt;&gt;"",E40&lt;B40),AND(F40&lt;&gt;"",F40&lt;E40),AND(G40&lt;&gt;"",G40&lt;F40),AND(H40&lt;&gt;"",H40&lt;G40),AND(I40&lt;&gt;"",I40&lt;H40)),"Date order","")))</x:f>
      </x:c>
      <x:c r="M40" s="2" t="str">
        <x:f>IF(A40="","",IF(B40="","Missing capture",""))</x:f>
      </x:c>
      <x:c r="N40" s="2" t="str">
        <x:f>IF(A40="","",IF(AND(ISNUMBER(I40),NOT(ISNUMBER(J40))),1,0))</x:f>
      </x:c>
    </x:row>
    <x:row r="41" ht="23" customHeight="1">
      <x:c r="A41" s="5"/>
      <x:c r="B41" s="6"/>
      <x:c r="C41" s="5"/>
      <x:c r="D41" s="5"/>
      <x:c r="E41" s="6"/>
      <x:c r="F41" s="6"/>
      <x:c r="G41" s="6"/>
      <x:c r="H41" s="6"/>
      <x:c r="I41" s="6"/>
      <x:c r="J41" s="14"/>
      <x:c r="K41" s="2" t="str">
        <x:f>IF(A41="","",IF(COUNTIFS($A$6:$A$505,A41)&gt;1,"Duplicate",""))</x:f>
      </x:c>
      <x:c r="L41" s="2" t="str">
        <x:f>IF(A41="","",IF(OR(AND(E41&lt;&gt;"",B41=""),AND(F41&lt;&gt;"",E41=""),AND(G41&lt;&gt;"",F41=""),AND(H41&lt;&gt;"",G41=""),AND(I41&lt;&gt;"",H41="")),"Missing earlier stage",IF(OR(AND(E41&lt;&gt;"",E41&lt;B41),AND(F41&lt;&gt;"",F41&lt;E41),AND(G41&lt;&gt;"",G41&lt;F41),AND(H41&lt;&gt;"",H41&lt;G41),AND(I41&lt;&gt;"",I41&lt;H41)),"Date order","")))</x:f>
      </x:c>
      <x:c r="M41" s="2" t="str">
        <x:f>IF(A41="","",IF(B41="","Missing capture",""))</x:f>
      </x:c>
      <x:c r="N41" s="2" t="str">
        <x:f>IF(A41="","",IF(AND(ISNUMBER(I41),NOT(ISNUMBER(J41))),1,0))</x:f>
      </x:c>
    </x:row>
    <x:row r="42" ht="23" customHeight="1">
      <x:c r="A42" s="5"/>
      <x:c r="B42" s="6"/>
      <x:c r="C42" s="5"/>
      <x:c r="D42" s="5"/>
      <x:c r="E42" s="6"/>
      <x:c r="F42" s="6"/>
      <x:c r="G42" s="6"/>
      <x:c r="H42" s="6"/>
      <x:c r="I42" s="6"/>
      <x:c r="J42" s="14"/>
      <x:c r="K42" s="2" t="str">
        <x:f>IF(A42="","",IF(COUNTIFS($A$6:$A$505,A42)&gt;1,"Duplicate",""))</x:f>
      </x:c>
      <x:c r="L42" s="2" t="str">
        <x:f>IF(A42="","",IF(OR(AND(E42&lt;&gt;"",B42=""),AND(F42&lt;&gt;"",E42=""),AND(G42&lt;&gt;"",F42=""),AND(H42&lt;&gt;"",G42=""),AND(I42&lt;&gt;"",H42="")),"Missing earlier stage",IF(OR(AND(E42&lt;&gt;"",E42&lt;B42),AND(F42&lt;&gt;"",F42&lt;E42),AND(G42&lt;&gt;"",G42&lt;F42),AND(H42&lt;&gt;"",H42&lt;G42),AND(I42&lt;&gt;"",I42&lt;H42)),"Date order","")))</x:f>
      </x:c>
      <x:c r="M42" s="2" t="str">
        <x:f>IF(A42="","",IF(B42="","Missing capture",""))</x:f>
      </x:c>
      <x:c r="N42" s="2" t="str">
        <x:f>IF(A42="","",IF(AND(ISNUMBER(I42),NOT(ISNUMBER(J42))),1,0))</x:f>
      </x:c>
    </x:row>
    <x:row r="43" ht="23" customHeight="1">
      <x:c r="A43" s="5"/>
      <x:c r="B43" s="6"/>
      <x:c r="C43" s="5"/>
      <x:c r="D43" s="5"/>
      <x:c r="E43" s="6"/>
      <x:c r="F43" s="6"/>
      <x:c r="G43" s="6"/>
      <x:c r="H43" s="6"/>
      <x:c r="I43" s="6"/>
      <x:c r="J43" s="14"/>
      <x:c r="K43" s="2" t="str">
        <x:f>IF(A43="","",IF(COUNTIFS($A$6:$A$505,A43)&gt;1,"Duplicate",""))</x:f>
      </x:c>
      <x:c r="L43" s="2" t="str">
        <x:f>IF(A43="","",IF(OR(AND(E43&lt;&gt;"",B43=""),AND(F43&lt;&gt;"",E43=""),AND(G43&lt;&gt;"",F43=""),AND(H43&lt;&gt;"",G43=""),AND(I43&lt;&gt;"",H43="")),"Missing earlier stage",IF(OR(AND(E43&lt;&gt;"",E43&lt;B43),AND(F43&lt;&gt;"",F43&lt;E43),AND(G43&lt;&gt;"",G43&lt;F43),AND(H43&lt;&gt;"",H43&lt;G43),AND(I43&lt;&gt;"",I43&lt;H43)),"Date order","")))</x:f>
      </x:c>
      <x:c r="M43" s="2" t="str">
        <x:f>IF(A43="","",IF(B43="","Missing capture",""))</x:f>
      </x:c>
      <x:c r="N43" s="2" t="str">
        <x:f>IF(A43="","",IF(AND(ISNUMBER(I43),NOT(ISNUMBER(J43))),1,0))</x:f>
      </x:c>
    </x:row>
    <x:row r="44" ht="23" customHeight="1">
      <x:c r="A44" s="5"/>
      <x:c r="B44" s="6"/>
      <x:c r="C44" s="5"/>
      <x:c r="D44" s="5"/>
      <x:c r="E44" s="6"/>
      <x:c r="F44" s="6"/>
      <x:c r="G44" s="6"/>
      <x:c r="H44" s="6"/>
      <x:c r="I44" s="6"/>
      <x:c r="J44" s="14"/>
      <x:c r="K44" s="2" t="str">
        <x:f>IF(A44="","",IF(COUNTIFS($A$6:$A$505,A44)&gt;1,"Duplicate",""))</x:f>
      </x:c>
      <x:c r="L44" s="2" t="str">
        <x:f>IF(A44="","",IF(OR(AND(E44&lt;&gt;"",B44=""),AND(F44&lt;&gt;"",E44=""),AND(G44&lt;&gt;"",F44=""),AND(H44&lt;&gt;"",G44=""),AND(I44&lt;&gt;"",H44="")),"Missing earlier stage",IF(OR(AND(E44&lt;&gt;"",E44&lt;B44),AND(F44&lt;&gt;"",F44&lt;E44),AND(G44&lt;&gt;"",G44&lt;F44),AND(H44&lt;&gt;"",H44&lt;G44),AND(I44&lt;&gt;"",I44&lt;H44)),"Date order","")))</x:f>
      </x:c>
      <x:c r="M44" s="2" t="str">
        <x:f>IF(A44="","",IF(B44="","Missing capture",""))</x:f>
      </x:c>
      <x:c r="N44" s="2" t="str">
        <x:f>IF(A44="","",IF(AND(ISNUMBER(I44),NOT(ISNUMBER(J44))),1,0))</x:f>
      </x:c>
    </x:row>
    <x:row r="45" ht="23" customHeight="1">
      <x:c r="A45" s="5"/>
      <x:c r="B45" s="6"/>
      <x:c r="C45" s="5"/>
      <x:c r="D45" s="5"/>
      <x:c r="E45" s="6"/>
      <x:c r="F45" s="6"/>
      <x:c r="G45" s="6"/>
      <x:c r="H45" s="6"/>
      <x:c r="I45" s="6"/>
      <x:c r="J45" s="14"/>
      <x:c r="K45" s="2" t="str">
        <x:f>IF(A45="","",IF(COUNTIFS($A$6:$A$505,A45)&gt;1,"Duplicate",""))</x:f>
      </x:c>
      <x:c r="L45" s="2" t="str">
        <x:f>IF(A45="","",IF(OR(AND(E45&lt;&gt;"",B45=""),AND(F45&lt;&gt;"",E45=""),AND(G45&lt;&gt;"",F45=""),AND(H45&lt;&gt;"",G45=""),AND(I45&lt;&gt;"",H45="")),"Missing earlier stage",IF(OR(AND(E45&lt;&gt;"",E45&lt;B45),AND(F45&lt;&gt;"",F45&lt;E45),AND(G45&lt;&gt;"",G45&lt;F45),AND(H45&lt;&gt;"",H45&lt;G45),AND(I45&lt;&gt;"",I45&lt;H45)),"Date order","")))</x:f>
      </x:c>
      <x:c r="M45" s="2" t="str">
        <x:f>IF(A45="","",IF(B45="","Missing capture",""))</x:f>
      </x:c>
      <x:c r="N45" s="2" t="str">
        <x:f>IF(A45="","",IF(AND(ISNUMBER(I45),NOT(ISNUMBER(J45))),1,0))</x:f>
      </x:c>
    </x:row>
    <x:row r="46" ht="23" customHeight="1">
      <x:c r="A46" s="5"/>
      <x:c r="B46" s="6"/>
      <x:c r="C46" s="5"/>
      <x:c r="D46" s="5"/>
      <x:c r="E46" s="6"/>
      <x:c r="F46" s="6"/>
      <x:c r="G46" s="6"/>
      <x:c r="H46" s="6"/>
      <x:c r="I46" s="6"/>
      <x:c r="J46" s="14"/>
      <x:c r="K46" s="2" t="str">
        <x:f>IF(A46="","",IF(COUNTIFS($A$6:$A$505,A46)&gt;1,"Duplicate",""))</x:f>
      </x:c>
      <x:c r="L46" s="2" t="str">
        <x:f>IF(A46="","",IF(OR(AND(E46&lt;&gt;"",B46=""),AND(F46&lt;&gt;"",E46=""),AND(G46&lt;&gt;"",F46=""),AND(H46&lt;&gt;"",G46=""),AND(I46&lt;&gt;"",H46="")),"Missing earlier stage",IF(OR(AND(E46&lt;&gt;"",E46&lt;B46),AND(F46&lt;&gt;"",F46&lt;E46),AND(G46&lt;&gt;"",G46&lt;F46),AND(H46&lt;&gt;"",H46&lt;G46),AND(I46&lt;&gt;"",I46&lt;H46)),"Date order","")))</x:f>
      </x:c>
      <x:c r="M46" s="2" t="str">
        <x:f>IF(A46="","",IF(B46="","Missing capture",""))</x:f>
      </x:c>
      <x:c r="N46" s="2" t="str">
        <x:f>IF(A46="","",IF(AND(ISNUMBER(I46),NOT(ISNUMBER(J46))),1,0))</x:f>
      </x:c>
    </x:row>
    <x:row r="47" ht="23" customHeight="1">
      <x:c r="A47" s="5"/>
      <x:c r="B47" s="6"/>
      <x:c r="C47" s="5"/>
      <x:c r="D47" s="5"/>
      <x:c r="E47" s="6"/>
      <x:c r="F47" s="6"/>
      <x:c r="G47" s="6"/>
      <x:c r="H47" s="6"/>
      <x:c r="I47" s="6"/>
      <x:c r="J47" s="14"/>
      <x:c r="K47" s="2" t="str">
        <x:f>IF(A47="","",IF(COUNTIFS($A$6:$A$505,A47)&gt;1,"Duplicate",""))</x:f>
      </x:c>
      <x:c r="L47" s="2" t="str">
        <x:f>IF(A47="","",IF(OR(AND(E47&lt;&gt;"",B47=""),AND(F47&lt;&gt;"",E47=""),AND(G47&lt;&gt;"",F47=""),AND(H47&lt;&gt;"",G47=""),AND(I47&lt;&gt;"",H47="")),"Missing earlier stage",IF(OR(AND(E47&lt;&gt;"",E47&lt;B47),AND(F47&lt;&gt;"",F47&lt;E47),AND(G47&lt;&gt;"",G47&lt;F47),AND(H47&lt;&gt;"",H47&lt;G47),AND(I47&lt;&gt;"",I47&lt;H47)),"Date order","")))</x:f>
      </x:c>
      <x:c r="M47" s="2" t="str">
        <x:f>IF(A47="","",IF(B47="","Missing capture",""))</x:f>
      </x:c>
      <x:c r="N47" s="2" t="str">
        <x:f>IF(A47="","",IF(AND(ISNUMBER(I47),NOT(ISNUMBER(J47))),1,0))</x:f>
      </x:c>
    </x:row>
    <x:row r="48" ht="23" customHeight="1">
      <x:c r="A48" s="5"/>
      <x:c r="B48" s="6"/>
      <x:c r="C48" s="5"/>
      <x:c r="D48" s="5"/>
      <x:c r="E48" s="6"/>
      <x:c r="F48" s="6"/>
      <x:c r="G48" s="6"/>
      <x:c r="H48" s="6"/>
      <x:c r="I48" s="6"/>
      <x:c r="J48" s="14"/>
      <x:c r="K48" s="2" t="str">
        <x:f>IF(A48="","",IF(COUNTIFS($A$6:$A$505,A48)&gt;1,"Duplicate",""))</x:f>
      </x:c>
      <x:c r="L48" s="2" t="str">
        <x:f>IF(A48="","",IF(OR(AND(E48&lt;&gt;"",B48=""),AND(F48&lt;&gt;"",E48=""),AND(G48&lt;&gt;"",F48=""),AND(H48&lt;&gt;"",G48=""),AND(I48&lt;&gt;"",H48="")),"Missing earlier stage",IF(OR(AND(E48&lt;&gt;"",E48&lt;B48),AND(F48&lt;&gt;"",F48&lt;E48),AND(G48&lt;&gt;"",G48&lt;F48),AND(H48&lt;&gt;"",H48&lt;G48),AND(I48&lt;&gt;"",I48&lt;H48)),"Date order","")))</x:f>
      </x:c>
      <x:c r="M48" s="2" t="str">
        <x:f>IF(A48="","",IF(B48="","Missing capture",""))</x:f>
      </x:c>
      <x:c r="N48" s="2" t="str">
        <x:f>IF(A48="","",IF(AND(ISNUMBER(I48),NOT(ISNUMBER(J48))),1,0))</x:f>
      </x:c>
    </x:row>
    <x:row r="49" ht="23" customHeight="1">
      <x:c r="A49" s="5"/>
      <x:c r="B49" s="6"/>
      <x:c r="C49" s="5"/>
      <x:c r="D49" s="5"/>
      <x:c r="E49" s="6"/>
      <x:c r="F49" s="6"/>
      <x:c r="G49" s="6"/>
      <x:c r="H49" s="6"/>
      <x:c r="I49" s="6"/>
      <x:c r="J49" s="14"/>
      <x:c r="K49" s="2" t="str">
        <x:f>IF(A49="","",IF(COUNTIFS($A$6:$A$505,A49)&gt;1,"Duplicate",""))</x:f>
      </x:c>
      <x:c r="L49" s="2" t="str">
        <x:f>IF(A49="","",IF(OR(AND(E49&lt;&gt;"",B49=""),AND(F49&lt;&gt;"",E49=""),AND(G49&lt;&gt;"",F49=""),AND(H49&lt;&gt;"",G49=""),AND(I49&lt;&gt;"",H49="")),"Missing earlier stage",IF(OR(AND(E49&lt;&gt;"",E49&lt;B49),AND(F49&lt;&gt;"",F49&lt;E49),AND(G49&lt;&gt;"",G49&lt;F49),AND(H49&lt;&gt;"",H49&lt;G49),AND(I49&lt;&gt;"",I49&lt;H49)),"Date order","")))</x:f>
      </x:c>
      <x:c r="M49" s="2" t="str">
        <x:f>IF(A49="","",IF(B49="","Missing capture",""))</x:f>
      </x:c>
      <x:c r="N49" s="2" t="str">
        <x:f>IF(A49="","",IF(AND(ISNUMBER(I49),NOT(ISNUMBER(J49))),1,0))</x:f>
      </x:c>
    </x:row>
    <x:row r="50" ht="23" customHeight="1">
      <x:c r="A50" s="5"/>
      <x:c r="B50" s="6"/>
      <x:c r="C50" s="5"/>
      <x:c r="D50" s="5"/>
      <x:c r="E50" s="6"/>
      <x:c r="F50" s="6"/>
      <x:c r="G50" s="6"/>
      <x:c r="H50" s="6"/>
      <x:c r="I50" s="6"/>
      <x:c r="J50" s="14"/>
      <x:c r="K50" s="2" t="str">
        <x:f>IF(A50="","",IF(COUNTIFS($A$6:$A$505,A50)&gt;1,"Duplicate",""))</x:f>
      </x:c>
      <x:c r="L50" s="2" t="str">
        <x:f>IF(A50="","",IF(OR(AND(E50&lt;&gt;"",B50=""),AND(F50&lt;&gt;"",E50=""),AND(G50&lt;&gt;"",F50=""),AND(H50&lt;&gt;"",G50=""),AND(I50&lt;&gt;"",H50="")),"Missing earlier stage",IF(OR(AND(E50&lt;&gt;"",E50&lt;B50),AND(F50&lt;&gt;"",F50&lt;E50),AND(G50&lt;&gt;"",G50&lt;F50),AND(H50&lt;&gt;"",H50&lt;G50),AND(I50&lt;&gt;"",I50&lt;H50)),"Date order","")))</x:f>
      </x:c>
      <x:c r="M50" s="2" t="str">
        <x:f>IF(A50="","",IF(B50="","Missing capture",""))</x:f>
      </x:c>
      <x:c r="N50" s="2" t="str">
        <x:f>IF(A50="","",IF(AND(ISNUMBER(I50),NOT(ISNUMBER(J50))),1,0))</x:f>
      </x:c>
    </x:row>
    <x:row r="51" ht="23" customHeight="1">
      <x:c r="A51" s="5"/>
      <x:c r="B51" s="6"/>
      <x:c r="C51" s="5"/>
      <x:c r="D51" s="5"/>
      <x:c r="E51" s="6"/>
      <x:c r="F51" s="6"/>
      <x:c r="G51" s="6"/>
      <x:c r="H51" s="6"/>
      <x:c r="I51" s="6"/>
      <x:c r="J51" s="14"/>
      <x:c r="K51" s="2" t="str">
        <x:f>IF(A51="","",IF(COUNTIFS($A$6:$A$505,A51)&gt;1,"Duplicate",""))</x:f>
      </x:c>
      <x:c r="L51" s="2" t="str">
        <x:f>IF(A51="","",IF(OR(AND(E51&lt;&gt;"",B51=""),AND(F51&lt;&gt;"",E51=""),AND(G51&lt;&gt;"",F51=""),AND(H51&lt;&gt;"",G51=""),AND(I51&lt;&gt;"",H51="")),"Missing earlier stage",IF(OR(AND(E51&lt;&gt;"",E51&lt;B51),AND(F51&lt;&gt;"",F51&lt;E51),AND(G51&lt;&gt;"",G51&lt;F51),AND(H51&lt;&gt;"",H51&lt;G51),AND(I51&lt;&gt;"",I51&lt;H51)),"Date order","")))</x:f>
      </x:c>
      <x:c r="M51" s="2" t="str">
        <x:f>IF(A51="","",IF(B51="","Missing capture",""))</x:f>
      </x:c>
      <x:c r="N51" s="2" t="str">
        <x:f>IF(A51="","",IF(AND(ISNUMBER(I51),NOT(ISNUMBER(J51))),1,0))</x:f>
      </x:c>
    </x:row>
    <x:row r="52" ht="23" customHeight="1">
      <x:c r="A52" s="5"/>
      <x:c r="B52" s="6"/>
      <x:c r="C52" s="5"/>
      <x:c r="D52" s="5"/>
      <x:c r="E52" s="6"/>
      <x:c r="F52" s="6"/>
      <x:c r="G52" s="6"/>
      <x:c r="H52" s="6"/>
      <x:c r="I52" s="6"/>
      <x:c r="J52" s="14"/>
      <x:c r="K52" s="2" t="str">
        <x:f>IF(A52="","",IF(COUNTIFS($A$6:$A$505,A52)&gt;1,"Duplicate",""))</x:f>
      </x:c>
      <x:c r="L52" s="2" t="str">
        <x:f>IF(A52="","",IF(OR(AND(E52&lt;&gt;"",B52=""),AND(F52&lt;&gt;"",E52=""),AND(G52&lt;&gt;"",F52=""),AND(H52&lt;&gt;"",G52=""),AND(I52&lt;&gt;"",H52="")),"Missing earlier stage",IF(OR(AND(E52&lt;&gt;"",E52&lt;B52),AND(F52&lt;&gt;"",F52&lt;E52),AND(G52&lt;&gt;"",G52&lt;F52),AND(H52&lt;&gt;"",H52&lt;G52),AND(I52&lt;&gt;"",I52&lt;H52)),"Date order","")))</x:f>
      </x:c>
      <x:c r="M52" s="2" t="str">
        <x:f>IF(A52="","",IF(B52="","Missing capture",""))</x:f>
      </x:c>
      <x:c r="N52" s="2" t="str">
        <x:f>IF(A52="","",IF(AND(ISNUMBER(I52),NOT(ISNUMBER(J52))),1,0))</x:f>
      </x:c>
    </x:row>
    <x:row r="53" ht="23" customHeight="1">
      <x:c r="A53" s="5"/>
      <x:c r="B53" s="6"/>
      <x:c r="C53" s="5"/>
      <x:c r="D53" s="5"/>
      <x:c r="E53" s="6"/>
      <x:c r="F53" s="6"/>
      <x:c r="G53" s="6"/>
      <x:c r="H53" s="6"/>
      <x:c r="I53" s="6"/>
      <x:c r="J53" s="14"/>
      <x:c r="K53" s="2" t="str">
        <x:f>IF(A53="","",IF(COUNTIFS($A$6:$A$505,A53)&gt;1,"Duplicate",""))</x:f>
      </x:c>
      <x:c r="L53" s="2" t="str">
        <x:f>IF(A53="","",IF(OR(AND(E53&lt;&gt;"",B53=""),AND(F53&lt;&gt;"",E53=""),AND(G53&lt;&gt;"",F53=""),AND(H53&lt;&gt;"",G53=""),AND(I53&lt;&gt;"",H53="")),"Missing earlier stage",IF(OR(AND(E53&lt;&gt;"",E53&lt;B53),AND(F53&lt;&gt;"",F53&lt;E53),AND(G53&lt;&gt;"",G53&lt;F53),AND(H53&lt;&gt;"",H53&lt;G53),AND(I53&lt;&gt;"",I53&lt;H53)),"Date order","")))</x:f>
      </x:c>
      <x:c r="M53" s="2" t="str">
        <x:f>IF(A53="","",IF(B53="","Missing capture",""))</x:f>
      </x:c>
      <x:c r="N53" s="2" t="str">
        <x:f>IF(A53="","",IF(AND(ISNUMBER(I53),NOT(ISNUMBER(J53))),1,0))</x:f>
      </x:c>
    </x:row>
    <x:row r="54" ht="23" customHeight="1">
      <x:c r="A54" s="5"/>
      <x:c r="B54" s="6"/>
      <x:c r="C54" s="5"/>
      <x:c r="D54" s="5"/>
      <x:c r="E54" s="6"/>
      <x:c r="F54" s="6"/>
      <x:c r="G54" s="6"/>
      <x:c r="H54" s="6"/>
      <x:c r="I54" s="6"/>
      <x:c r="J54" s="14"/>
      <x:c r="K54" s="2" t="str">
        <x:f>IF(A54="","",IF(COUNTIFS($A$6:$A$505,A54)&gt;1,"Duplicate",""))</x:f>
      </x:c>
      <x:c r="L54" s="2" t="str">
        <x:f>IF(A54="","",IF(OR(AND(E54&lt;&gt;"",B54=""),AND(F54&lt;&gt;"",E54=""),AND(G54&lt;&gt;"",F54=""),AND(H54&lt;&gt;"",G54=""),AND(I54&lt;&gt;"",H54="")),"Missing earlier stage",IF(OR(AND(E54&lt;&gt;"",E54&lt;B54),AND(F54&lt;&gt;"",F54&lt;E54),AND(G54&lt;&gt;"",G54&lt;F54),AND(H54&lt;&gt;"",H54&lt;G54),AND(I54&lt;&gt;"",I54&lt;H54)),"Date order","")))</x:f>
      </x:c>
      <x:c r="M54" s="2" t="str">
        <x:f>IF(A54="","",IF(B54="","Missing capture",""))</x:f>
      </x:c>
      <x:c r="N54" s="2" t="str">
        <x:f>IF(A54="","",IF(AND(ISNUMBER(I54),NOT(ISNUMBER(J54))),1,0))</x:f>
      </x:c>
    </x:row>
    <x:row r="55" ht="23" customHeight="1">
      <x:c r="A55" s="5"/>
      <x:c r="B55" s="6"/>
      <x:c r="C55" s="5"/>
      <x:c r="D55" s="5"/>
      <x:c r="E55" s="6"/>
      <x:c r="F55" s="6"/>
      <x:c r="G55" s="6"/>
      <x:c r="H55" s="6"/>
      <x:c r="I55" s="6"/>
      <x:c r="J55" s="14"/>
      <x:c r="K55" s="2" t="str">
        <x:f>IF(A55="","",IF(COUNTIFS($A$6:$A$505,A55)&gt;1,"Duplicate",""))</x:f>
      </x:c>
      <x:c r="L55" s="2" t="str">
        <x:f>IF(A55="","",IF(OR(AND(E55&lt;&gt;"",B55=""),AND(F55&lt;&gt;"",E55=""),AND(G55&lt;&gt;"",F55=""),AND(H55&lt;&gt;"",G55=""),AND(I55&lt;&gt;"",H55="")),"Missing earlier stage",IF(OR(AND(E55&lt;&gt;"",E55&lt;B55),AND(F55&lt;&gt;"",F55&lt;E55),AND(G55&lt;&gt;"",G55&lt;F55),AND(H55&lt;&gt;"",H55&lt;G55),AND(I55&lt;&gt;"",I55&lt;H55)),"Date order","")))</x:f>
      </x:c>
      <x:c r="M55" s="2" t="str">
        <x:f>IF(A55="","",IF(B55="","Missing capture",""))</x:f>
      </x:c>
      <x:c r="N55" s="2" t="str">
        <x:f>IF(A55="","",IF(AND(ISNUMBER(I55),NOT(ISNUMBER(J55))),1,0))</x:f>
      </x:c>
    </x:row>
    <x:row r="56" ht="23" customHeight="1">
      <x:c r="A56" s="5"/>
      <x:c r="B56" s="6"/>
      <x:c r="C56" s="5"/>
      <x:c r="D56" s="5"/>
      <x:c r="E56" s="6"/>
      <x:c r="F56" s="6"/>
      <x:c r="G56" s="6"/>
      <x:c r="H56" s="6"/>
      <x:c r="I56" s="6"/>
      <x:c r="J56" s="14"/>
      <x:c r="K56" s="2" t="str">
        <x:f>IF(A56="","",IF(COUNTIFS($A$6:$A$505,A56)&gt;1,"Duplicate",""))</x:f>
      </x:c>
      <x:c r="L56" s="2" t="str">
        <x:f>IF(A56="","",IF(OR(AND(E56&lt;&gt;"",B56=""),AND(F56&lt;&gt;"",E56=""),AND(G56&lt;&gt;"",F56=""),AND(H56&lt;&gt;"",G56=""),AND(I56&lt;&gt;"",H56="")),"Missing earlier stage",IF(OR(AND(E56&lt;&gt;"",E56&lt;B56),AND(F56&lt;&gt;"",F56&lt;E56),AND(G56&lt;&gt;"",G56&lt;F56),AND(H56&lt;&gt;"",H56&lt;G56),AND(I56&lt;&gt;"",I56&lt;H56)),"Date order","")))</x:f>
      </x:c>
      <x:c r="M56" s="2" t="str">
        <x:f>IF(A56="","",IF(B56="","Missing capture",""))</x:f>
      </x:c>
      <x:c r="N56" s="2" t="str">
        <x:f>IF(A56="","",IF(AND(ISNUMBER(I56),NOT(ISNUMBER(J56))),1,0))</x:f>
      </x:c>
    </x:row>
    <x:row r="57" ht="23" customHeight="1">
      <x:c r="A57" s="5"/>
      <x:c r="B57" s="6"/>
      <x:c r="C57" s="5"/>
      <x:c r="D57" s="5"/>
      <x:c r="E57" s="6"/>
      <x:c r="F57" s="6"/>
      <x:c r="G57" s="6"/>
      <x:c r="H57" s="6"/>
      <x:c r="I57" s="6"/>
      <x:c r="J57" s="14"/>
      <x:c r="K57" s="2" t="str">
        <x:f>IF(A57="","",IF(COUNTIFS($A$6:$A$505,A57)&gt;1,"Duplicate",""))</x:f>
      </x:c>
      <x:c r="L57" s="2" t="str">
        <x:f>IF(A57="","",IF(OR(AND(E57&lt;&gt;"",B57=""),AND(F57&lt;&gt;"",E57=""),AND(G57&lt;&gt;"",F57=""),AND(H57&lt;&gt;"",G57=""),AND(I57&lt;&gt;"",H57="")),"Missing earlier stage",IF(OR(AND(E57&lt;&gt;"",E57&lt;B57),AND(F57&lt;&gt;"",F57&lt;E57),AND(G57&lt;&gt;"",G57&lt;F57),AND(H57&lt;&gt;"",H57&lt;G57),AND(I57&lt;&gt;"",I57&lt;H57)),"Date order","")))</x:f>
      </x:c>
      <x:c r="M57" s="2" t="str">
        <x:f>IF(A57="","",IF(B57="","Missing capture",""))</x:f>
      </x:c>
      <x:c r="N57" s="2" t="str">
        <x:f>IF(A57="","",IF(AND(ISNUMBER(I57),NOT(ISNUMBER(J57))),1,0))</x:f>
      </x:c>
    </x:row>
    <x:row r="58" ht="23" customHeight="1">
      <x:c r="A58" s="5"/>
      <x:c r="B58" s="6"/>
      <x:c r="C58" s="5"/>
      <x:c r="D58" s="5"/>
      <x:c r="E58" s="6"/>
      <x:c r="F58" s="6"/>
      <x:c r="G58" s="6"/>
      <x:c r="H58" s="6"/>
      <x:c r="I58" s="6"/>
      <x:c r="J58" s="14"/>
      <x:c r="K58" s="2" t="str">
        <x:f>IF(A58="","",IF(COUNTIFS($A$6:$A$505,A58)&gt;1,"Duplicate",""))</x:f>
      </x:c>
      <x:c r="L58" s="2" t="str">
        <x:f>IF(A58="","",IF(OR(AND(E58&lt;&gt;"",B58=""),AND(F58&lt;&gt;"",E58=""),AND(G58&lt;&gt;"",F58=""),AND(H58&lt;&gt;"",G58=""),AND(I58&lt;&gt;"",H58="")),"Missing earlier stage",IF(OR(AND(E58&lt;&gt;"",E58&lt;B58),AND(F58&lt;&gt;"",F58&lt;E58),AND(G58&lt;&gt;"",G58&lt;F58),AND(H58&lt;&gt;"",H58&lt;G58),AND(I58&lt;&gt;"",I58&lt;H58)),"Date order","")))</x:f>
      </x:c>
      <x:c r="M58" s="2" t="str">
        <x:f>IF(A58="","",IF(B58="","Missing capture",""))</x:f>
      </x:c>
      <x:c r="N58" s="2" t="str">
        <x:f>IF(A58="","",IF(AND(ISNUMBER(I58),NOT(ISNUMBER(J58))),1,0))</x:f>
      </x:c>
    </x:row>
    <x:row r="59" ht="23" customHeight="1">
      <x:c r="A59" s="5"/>
      <x:c r="B59" s="6"/>
      <x:c r="C59" s="5"/>
      <x:c r="D59" s="5"/>
      <x:c r="E59" s="6"/>
      <x:c r="F59" s="6"/>
      <x:c r="G59" s="6"/>
      <x:c r="H59" s="6"/>
      <x:c r="I59" s="6"/>
      <x:c r="J59" s="14"/>
      <x:c r="K59" s="2" t="str">
        <x:f>IF(A59="","",IF(COUNTIFS($A$6:$A$505,A59)&gt;1,"Duplicate",""))</x:f>
      </x:c>
      <x:c r="L59" s="2" t="str">
        <x:f>IF(A59="","",IF(OR(AND(E59&lt;&gt;"",B59=""),AND(F59&lt;&gt;"",E59=""),AND(G59&lt;&gt;"",F59=""),AND(H59&lt;&gt;"",G59=""),AND(I59&lt;&gt;"",H59="")),"Missing earlier stage",IF(OR(AND(E59&lt;&gt;"",E59&lt;B59),AND(F59&lt;&gt;"",F59&lt;E59),AND(G59&lt;&gt;"",G59&lt;F59),AND(H59&lt;&gt;"",H59&lt;G59),AND(I59&lt;&gt;"",I59&lt;H59)),"Date order","")))</x:f>
      </x:c>
      <x:c r="M59" s="2" t="str">
        <x:f>IF(A59="","",IF(B59="","Missing capture",""))</x:f>
      </x:c>
      <x:c r="N59" s="2" t="str">
        <x:f>IF(A59="","",IF(AND(ISNUMBER(I59),NOT(ISNUMBER(J59))),1,0))</x:f>
      </x:c>
    </x:row>
    <x:row r="60" ht="23" customHeight="1">
      <x:c r="A60" s="5"/>
      <x:c r="B60" s="6"/>
      <x:c r="C60" s="5"/>
      <x:c r="D60" s="5"/>
      <x:c r="E60" s="6"/>
      <x:c r="F60" s="6"/>
      <x:c r="G60" s="6"/>
      <x:c r="H60" s="6"/>
      <x:c r="I60" s="6"/>
      <x:c r="J60" s="14"/>
      <x:c r="K60" s="2" t="str">
        <x:f>IF(A60="","",IF(COUNTIFS($A$6:$A$505,A60)&gt;1,"Duplicate",""))</x:f>
      </x:c>
      <x:c r="L60" s="2" t="str">
        <x:f>IF(A60="","",IF(OR(AND(E60&lt;&gt;"",B60=""),AND(F60&lt;&gt;"",E60=""),AND(G60&lt;&gt;"",F60=""),AND(H60&lt;&gt;"",G60=""),AND(I60&lt;&gt;"",H60="")),"Missing earlier stage",IF(OR(AND(E60&lt;&gt;"",E60&lt;B60),AND(F60&lt;&gt;"",F60&lt;E60),AND(G60&lt;&gt;"",G60&lt;F60),AND(H60&lt;&gt;"",H60&lt;G60),AND(I60&lt;&gt;"",I60&lt;H60)),"Date order","")))</x:f>
      </x:c>
      <x:c r="M60" s="2" t="str">
        <x:f>IF(A60="","",IF(B60="","Missing capture",""))</x:f>
      </x:c>
      <x:c r="N60" s="2" t="str">
        <x:f>IF(A60="","",IF(AND(ISNUMBER(I60),NOT(ISNUMBER(J60))),1,0))</x:f>
      </x:c>
    </x:row>
    <x:row r="61" ht="23" customHeight="1">
      <x:c r="A61" s="5"/>
      <x:c r="B61" s="6"/>
      <x:c r="C61" s="5"/>
      <x:c r="D61" s="5"/>
      <x:c r="E61" s="6"/>
      <x:c r="F61" s="6"/>
      <x:c r="G61" s="6"/>
      <x:c r="H61" s="6"/>
      <x:c r="I61" s="6"/>
      <x:c r="J61" s="14"/>
      <x:c r="K61" s="2" t="str">
        <x:f>IF(A61="","",IF(COUNTIFS($A$6:$A$505,A61)&gt;1,"Duplicate",""))</x:f>
      </x:c>
      <x:c r="L61" s="2" t="str">
        <x:f>IF(A61="","",IF(OR(AND(E61&lt;&gt;"",B61=""),AND(F61&lt;&gt;"",E61=""),AND(G61&lt;&gt;"",F61=""),AND(H61&lt;&gt;"",G61=""),AND(I61&lt;&gt;"",H61="")),"Missing earlier stage",IF(OR(AND(E61&lt;&gt;"",E61&lt;B61),AND(F61&lt;&gt;"",F61&lt;E61),AND(G61&lt;&gt;"",G61&lt;F61),AND(H61&lt;&gt;"",H61&lt;G61),AND(I61&lt;&gt;"",I61&lt;H61)),"Date order","")))</x:f>
      </x:c>
      <x:c r="M61" s="2" t="str">
        <x:f>IF(A61="","",IF(B61="","Missing capture",""))</x:f>
      </x:c>
      <x:c r="N61" s="2" t="str">
        <x:f>IF(A61="","",IF(AND(ISNUMBER(I61),NOT(ISNUMBER(J61))),1,0))</x:f>
      </x:c>
    </x:row>
    <x:row r="62" ht="23" customHeight="1">
      <x:c r="A62" s="5"/>
      <x:c r="B62" s="6"/>
      <x:c r="C62" s="5"/>
      <x:c r="D62" s="5"/>
      <x:c r="E62" s="6"/>
      <x:c r="F62" s="6"/>
      <x:c r="G62" s="6"/>
      <x:c r="H62" s="6"/>
      <x:c r="I62" s="6"/>
      <x:c r="J62" s="14"/>
      <x:c r="K62" s="2" t="str">
        <x:f>IF(A62="","",IF(COUNTIFS($A$6:$A$505,A62)&gt;1,"Duplicate",""))</x:f>
      </x:c>
      <x:c r="L62" s="2" t="str">
        <x:f>IF(A62="","",IF(OR(AND(E62&lt;&gt;"",B62=""),AND(F62&lt;&gt;"",E62=""),AND(G62&lt;&gt;"",F62=""),AND(H62&lt;&gt;"",G62=""),AND(I62&lt;&gt;"",H62="")),"Missing earlier stage",IF(OR(AND(E62&lt;&gt;"",E62&lt;B62),AND(F62&lt;&gt;"",F62&lt;E62),AND(G62&lt;&gt;"",G62&lt;F62),AND(H62&lt;&gt;"",H62&lt;G62),AND(I62&lt;&gt;"",I62&lt;H62)),"Date order","")))</x:f>
      </x:c>
      <x:c r="M62" s="2" t="str">
        <x:f>IF(A62="","",IF(B62="","Missing capture",""))</x:f>
      </x:c>
      <x:c r="N62" s="2" t="str">
        <x:f>IF(A62="","",IF(AND(ISNUMBER(I62),NOT(ISNUMBER(J62))),1,0))</x:f>
      </x:c>
    </x:row>
    <x:row r="63" ht="23" customHeight="1">
      <x:c r="A63" s="5"/>
      <x:c r="B63" s="6"/>
      <x:c r="C63" s="5"/>
      <x:c r="D63" s="5"/>
      <x:c r="E63" s="6"/>
      <x:c r="F63" s="6"/>
      <x:c r="G63" s="6"/>
      <x:c r="H63" s="6"/>
      <x:c r="I63" s="6"/>
      <x:c r="J63" s="14"/>
      <x:c r="K63" s="2" t="str">
        <x:f>IF(A63="","",IF(COUNTIFS($A$6:$A$505,A63)&gt;1,"Duplicate",""))</x:f>
      </x:c>
      <x:c r="L63" s="2" t="str">
        <x:f>IF(A63="","",IF(OR(AND(E63&lt;&gt;"",B63=""),AND(F63&lt;&gt;"",E63=""),AND(G63&lt;&gt;"",F63=""),AND(H63&lt;&gt;"",G63=""),AND(I63&lt;&gt;"",H63="")),"Missing earlier stage",IF(OR(AND(E63&lt;&gt;"",E63&lt;B63),AND(F63&lt;&gt;"",F63&lt;E63),AND(G63&lt;&gt;"",G63&lt;F63),AND(H63&lt;&gt;"",H63&lt;G63),AND(I63&lt;&gt;"",I63&lt;H63)),"Date order","")))</x:f>
      </x:c>
      <x:c r="M63" s="2" t="str">
        <x:f>IF(A63="","",IF(B63="","Missing capture",""))</x:f>
      </x:c>
      <x:c r="N63" s="2" t="str">
        <x:f>IF(A63="","",IF(AND(ISNUMBER(I63),NOT(ISNUMBER(J63))),1,0))</x:f>
      </x:c>
    </x:row>
    <x:row r="64" ht="23" customHeight="1">
      <x:c r="A64" s="5"/>
      <x:c r="B64" s="6"/>
      <x:c r="C64" s="5"/>
      <x:c r="D64" s="5"/>
      <x:c r="E64" s="6"/>
      <x:c r="F64" s="6"/>
      <x:c r="G64" s="6"/>
      <x:c r="H64" s="6"/>
      <x:c r="I64" s="6"/>
      <x:c r="J64" s="14"/>
      <x:c r="K64" s="2" t="str">
        <x:f>IF(A64="","",IF(COUNTIFS($A$6:$A$505,A64)&gt;1,"Duplicate",""))</x:f>
      </x:c>
      <x:c r="L64" s="2" t="str">
        <x:f>IF(A64="","",IF(OR(AND(E64&lt;&gt;"",B64=""),AND(F64&lt;&gt;"",E64=""),AND(G64&lt;&gt;"",F64=""),AND(H64&lt;&gt;"",G64=""),AND(I64&lt;&gt;"",H64="")),"Missing earlier stage",IF(OR(AND(E64&lt;&gt;"",E64&lt;B64),AND(F64&lt;&gt;"",F64&lt;E64),AND(G64&lt;&gt;"",G64&lt;F64),AND(H64&lt;&gt;"",H64&lt;G64),AND(I64&lt;&gt;"",I64&lt;H64)),"Date order","")))</x:f>
      </x:c>
      <x:c r="M64" s="2" t="str">
        <x:f>IF(A64="","",IF(B64="","Missing capture",""))</x:f>
      </x:c>
      <x:c r="N64" s="2" t="str">
        <x:f>IF(A64="","",IF(AND(ISNUMBER(I64),NOT(ISNUMBER(J64))),1,0))</x:f>
      </x:c>
    </x:row>
    <x:row r="65" ht="23" customHeight="1">
      <x:c r="A65" s="5"/>
      <x:c r="B65" s="6"/>
      <x:c r="C65" s="5"/>
      <x:c r="D65" s="5"/>
      <x:c r="E65" s="6"/>
      <x:c r="F65" s="6"/>
      <x:c r="G65" s="6"/>
      <x:c r="H65" s="6"/>
      <x:c r="I65" s="6"/>
      <x:c r="J65" s="14"/>
      <x:c r="K65" s="2" t="str">
        <x:f>IF(A65="","",IF(COUNTIFS($A$6:$A$505,A65)&gt;1,"Duplicate",""))</x:f>
      </x:c>
      <x:c r="L65" s="2" t="str">
        <x:f>IF(A65="","",IF(OR(AND(E65&lt;&gt;"",B65=""),AND(F65&lt;&gt;"",E65=""),AND(G65&lt;&gt;"",F65=""),AND(H65&lt;&gt;"",G65=""),AND(I65&lt;&gt;"",H65="")),"Missing earlier stage",IF(OR(AND(E65&lt;&gt;"",E65&lt;B65),AND(F65&lt;&gt;"",F65&lt;E65),AND(G65&lt;&gt;"",G65&lt;F65),AND(H65&lt;&gt;"",H65&lt;G65),AND(I65&lt;&gt;"",I65&lt;H65)),"Date order","")))</x:f>
      </x:c>
      <x:c r="M65" s="2" t="str">
        <x:f>IF(A65="","",IF(B65="","Missing capture",""))</x:f>
      </x:c>
      <x:c r="N65" s="2" t="str">
        <x:f>IF(A65="","",IF(AND(ISNUMBER(I65),NOT(ISNUMBER(J65))),1,0))</x:f>
      </x:c>
    </x:row>
    <x:row r="66" ht="23" customHeight="1">
      <x:c r="A66" s="5"/>
      <x:c r="B66" s="6"/>
      <x:c r="C66" s="5"/>
      <x:c r="D66" s="5"/>
      <x:c r="E66" s="6"/>
      <x:c r="F66" s="6"/>
      <x:c r="G66" s="6"/>
      <x:c r="H66" s="6"/>
      <x:c r="I66" s="6"/>
      <x:c r="J66" s="14"/>
      <x:c r="K66" s="2" t="str">
        <x:f>IF(A66="","",IF(COUNTIFS($A$6:$A$505,A66)&gt;1,"Duplicate",""))</x:f>
      </x:c>
      <x:c r="L66" s="2" t="str">
        <x:f>IF(A66="","",IF(OR(AND(E66&lt;&gt;"",B66=""),AND(F66&lt;&gt;"",E66=""),AND(G66&lt;&gt;"",F66=""),AND(H66&lt;&gt;"",G66=""),AND(I66&lt;&gt;"",H66="")),"Missing earlier stage",IF(OR(AND(E66&lt;&gt;"",E66&lt;B66),AND(F66&lt;&gt;"",F66&lt;E66),AND(G66&lt;&gt;"",G66&lt;F66),AND(H66&lt;&gt;"",H66&lt;G66),AND(I66&lt;&gt;"",I66&lt;H66)),"Date order","")))</x:f>
      </x:c>
      <x:c r="M66" s="2" t="str">
        <x:f>IF(A66="","",IF(B66="","Missing capture",""))</x:f>
      </x:c>
      <x:c r="N66" s="2" t="str">
        <x:f>IF(A66="","",IF(AND(ISNUMBER(I66),NOT(ISNUMBER(J66))),1,0))</x:f>
      </x:c>
    </x:row>
    <x:row r="67" ht="23" customHeight="1">
      <x:c r="A67" s="5"/>
      <x:c r="B67" s="6"/>
      <x:c r="C67" s="5"/>
      <x:c r="D67" s="5"/>
      <x:c r="E67" s="6"/>
      <x:c r="F67" s="6"/>
      <x:c r="G67" s="6"/>
      <x:c r="H67" s="6"/>
      <x:c r="I67" s="6"/>
      <x:c r="J67" s="14"/>
      <x:c r="K67" s="2" t="str">
        <x:f>IF(A67="","",IF(COUNTIFS($A$6:$A$505,A67)&gt;1,"Duplicate",""))</x:f>
      </x:c>
      <x:c r="L67" s="2" t="str">
        <x:f>IF(A67="","",IF(OR(AND(E67&lt;&gt;"",B67=""),AND(F67&lt;&gt;"",E67=""),AND(G67&lt;&gt;"",F67=""),AND(H67&lt;&gt;"",G67=""),AND(I67&lt;&gt;"",H67="")),"Missing earlier stage",IF(OR(AND(E67&lt;&gt;"",E67&lt;B67),AND(F67&lt;&gt;"",F67&lt;E67),AND(G67&lt;&gt;"",G67&lt;F67),AND(H67&lt;&gt;"",H67&lt;G67),AND(I67&lt;&gt;"",I67&lt;H67)),"Date order","")))</x:f>
      </x:c>
      <x:c r="M67" s="2" t="str">
        <x:f>IF(A67="","",IF(B67="","Missing capture",""))</x:f>
      </x:c>
      <x:c r="N67" s="2" t="str">
        <x:f>IF(A67="","",IF(AND(ISNUMBER(I67),NOT(ISNUMBER(J67))),1,0))</x:f>
      </x:c>
    </x:row>
    <x:row r="68" ht="23" customHeight="1">
      <x:c r="A68" s="5"/>
      <x:c r="B68" s="6"/>
      <x:c r="C68" s="5"/>
      <x:c r="D68" s="5"/>
      <x:c r="E68" s="6"/>
      <x:c r="F68" s="6"/>
      <x:c r="G68" s="6"/>
      <x:c r="H68" s="6"/>
      <x:c r="I68" s="6"/>
      <x:c r="J68" s="14"/>
      <x:c r="K68" s="2" t="str">
        <x:f>IF(A68="","",IF(COUNTIFS($A$6:$A$505,A68)&gt;1,"Duplicate",""))</x:f>
      </x:c>
      <x:c r="L68" s="2" t="str">
        <x:f>IF(A68="","",IF(OR(AND(E68&lt;&gt;"",B68=""),AND(F68&lt;&gt;"",E68=""),AND(G68&lt;&gt;"",F68=""),AND(H68&lt;&gt;"",G68=""),AND(I68&lt;&gt;"",H68="")),"Missing earlier stage",IF(OR(AND(E68&lt;&gt;"",E68&lt;B68),AND(F68&lt;&gt;"",F68&lt;E68),AND(G68&lt;&gt;"",G68&lt;F68),AND(H68&lt;&gt;"",H68&lt;G68),AND(I68&lt;&gt;"",I68&lt;H68)),"Date order","")))</x:f>
      </x:c>
      <x:c r="M68" s="2" t="str">
        <x:f>IF(A68="","",IF(B68="","Missing capture",""))</x:f>
      </x:c>
      <x:c r="N68" s="2" t="str">
        <x:f>IF(A68="","",IF(AND(ISNUMBER(I68),NOT(ISNUMBER(J68))),1,0))</x:f>
      </x:c>
    </x:row>
    <x:row r="69" ht="23" customHeight="1">
      <x:c r="A69" s="5"/>
      <x:c r="B69" s="6"/>
      <x:c r="C69" s="5"/>
      <x:c r="D69" s="5"/>
      <x:c r="E69" s="6"/>
      <x:c r="F69" s="6"/>
      <x:c r="G69" s="6"/>
      <x:c r="H69" s="6"/>
      <x:c r="I69" s="6"/>
      <x:c r="J69" s="14"/>
      <x:c r="K69" s="2" t="str">
        <x:f>IF(A69="","",IF(COUNTIFS($A$6:$A$505,A69)&gt;1,"Duplicate",""))</x:f>
      </x:c>
      <x:c r="L69" s="2" t="str">
        <x:f>IF(A69="","",IF(OR(AND(E69&lt;&gt;"",B69=""),AND(F69&lt;&gt;"",E69=""),AND(G69&lt;&gt;"",F69=""),AND(H69&lt;&gt;"",G69=""),AND(I69&lt;&gt;"",H69="")),"Missing earlier stage",IF(OR(AND(E69&lt;&gt;"",E69&lt;B69),AND(F69&lt;&gt;"",F69&lt;E69),AND(G69&lt;&gt;"",G69&lt;F69),AND(H69&lt;&gt;"",H69&lt;G69),AND(I69&lt;&gt;"",I69&lt;H69)),"Date order","")))</x:f>
      </x:c>
      <x:c r="M69" s="2" t="str">
        <x:f>IF(A69="","",IF(B69="","Missing capture",""))</x:f>
      </x:c>
      <x:c r="N69" s="2" t="str">
        <x:f>IF(A69="","",IF(AND(ISNUMBER(I69),NOT(ISNUMBER(J69))),1,0))</x:f>
      </x:c>
    </x:row>
    <x:row r="70" ht="23" customHeight="1">
      <x:c r="A70" s="5"/>
      <x:c r="B70" s="6"/>
      <x:c r="C70" s="5"/>
      <x:c r="D70" s="5"/>
      <x:c r="E70" s="6"/>
      <x:c r="F70" s="6"/>
      <x:c r="G70" s="6"/>
      <x:c r="H70" s="6"/>
      <x:c r="I70" s="6"/>
      <x:c r="J70" s="14"/>
      <x:c r="K70" s="2" t="str">
        <x:f>IF(A70="","",IF(COUNTIFS($A$6:$A$505,A70)&gt;1,"Duplicate",""))</x:f>
      </x:c>
      <x:c r="L70" s="2" t="str">
        <x:f>IF(A70="","",IF(OR(AND(E70&lt;&gt;"",B70=""),AND(F70&lt;&gt;"",E70=""),AND(G70&lt;&gt;"",F70=""),AND(H70&lt;&gt;"",G70=""),AND(I70&lt;&gt;"",H70="")),"Missing earlier stage",IF(OR(AND(E70&lt;&gt;"",E70&lt;B70),AND(F70&lt;&gt;"",F70&lt;E70),AND(G70&lt;&gt;"",G70&lt;F70),AND(H70&lt;&gt;"",H70&lt;G70),AND(I70&lt;&gt;"",I70&lt;H70)),"Date order","")))</x:f>
      </x:c>
      <x:c r="M70" s="2" t="str">
        <x:f>IF(A70="","",IF(B70="","Missing capture",""))</x:f>
      </x:c>
      <x:c r="N70" s="2" t="str">
        <x:f>IF(A70="","",IF(AND(ISNUMBER(I70),NOT(ISNUMBER(J70))),1,0))</x:f>
      </x:c>
    </x:row>
    <x:row r="71" ht="23" customHeight="1">
      <x:c r="A71" s="5"/>
      <x:c r="B71" s="6"/>
      <x:c r="C71" s="5"/>
      <x:c r="D71" s="5"/>
      <x:c r="E71" s="6"/>
      <x:c r="F71" s="6"/>
      <x:c r="G71" s="6"/>
      <x:c r="H71" s="6"/>
      <x:c r="I71" s="6"/>
      <x:c r="J71" s="14"/>
      <x:c r="K71" s="2" t="str">
        <x:f>IF(A71="","",IF(COUNTIFS($A$6:$A$505,A71)&gt;1,"Duplicate",""))</x:f>
      </x:c>
      <x:c r="L71" s="2" t="str">
        <x:f>IF(A71="","",IF(OR(AND(E71&lt;&gt;"",B71=""),AND(F71&lt;&gt;"",E71=""),AND(G71&lt;&gt;"",F71=""),AND(H71&lt;&gt;"",G71=""),AND(I71&lt;&gt;"",H71="")),"Missing earlier stage",IF(OR(AND(E71&lt;&gt;"",E71&lt;B71),AND(F71&lt;&gt;"",F71&lt;E71),AND(G71&lt;&gt;"",G71&lt;F71),AND(H71&lt;&gt;"",H71&lt;G71),AND(I71&lt;&gt;"",I71&lt;H71)),"Date order","")))</x:f>
      </x:c>
      <x:c r="M71" s="2" t="str">
        <x:f>IF(A71="","",IF(B71="","Missing capture",""))</x:f>
      </x:c>
      <x:c r="N71" s="2" t="str">
        <x:f>IF(A71="","",IF(AND(ISNUMBER(I71),NOT(ISNUMBER(J71))),1,0))</x:f>
      </x:c>
    </x:row>
    <x:row r="72" ht="23" customHeight="1">
      <x:c r="A72" s="5"/>
      <x:c r="B72" s="6"/>
      <x:c r="C72" s="5"/>
      <x:c r="D72" s="5"/>
      <x:c r="E72" s="6"/>
      <x:c r="F72" s="6"/>
      <x:c r="G72" s="6"/>
      <x:c r="H72" s="6"/>
      <x:c r="I72" s="6"/>
      <x:c r="J72" s="14"/>
      <x:c r="K72" s="2" t="str">
        <x:f>IF(A72="","",IF(COUNTIFS($A$6:$A$505,A72)&gt;1,"Duplicate",""))</x:f>
      </x:c>
      <x:c r="L72" s="2" t="str">
        <x:f>IF(A72="","",IF(OR(AND(E72&lt;&gt;"",B72=""),AND(F72&lt;&gt;"",E72=""),AND(G72&lt;&gt;"",F72=""),AND(H72&lt;&gt;"",G72=""),AND(I72&lt;&gt;"",H72="")),"Missing earlier stage",IF(OR(AND(E72&lt;&gt;"",E72&lt;B72),AND(F72&lt;&gt;"",F72&lt;E72),AND(G72&lt;&gt;"",G72&lt;F72),AND(H72&lt;&gt;"",H72&lt;G72),AND(I72&lt;&gt;"",I72&lt;H72)),"Date order","")))</x:f>
      </x:c>
      <x:c r="M72" s="2" t="str">
        <x:f>IF(A72="","",IF(B72="","Missing capture",""))</x:f>
      </x:c>
      <x:c r="N72" s="2" t="str">
        <x:f>IF(A72="","",IF(AND(ISNUMBER(I72),NOT(ISNUMBER(J72))),1,0))</x:f>
      </x:c>
    </x:row>
    <x:row r="73" ht="23" customHeight="1">
      <x:c r="A73" s="5"/>
      <x:c r="B73" s="6"/>
      <x:c r="C73" s="5"/>
      <x:c r="D73" s="5"/>
      <x:c r="E73" s="6"/>
      <x:c r="F73" s="6"/>
      <x:c r="G73" s="6"/>
      <x:c r="H73" s="6"/>
      <x:c r="I73" s="6"/>
      <x:c r="J73" s="14"/>
      <x:c r="K73" s="2" t="str">
        <x:f>IF(A73="","",IF(COUNTIFS($A$6:$A$505,A73)&gt;1,"Duplicate",""))</x:f>
      </x:c>
      <x:c r="L73" s="2" t="str">
        <x:f>IF(A73="","",IF(OR(AND(E73&lt;&gt;"",B73=""),AND(F73&lt;&gt;"",E73=""),AND(G73&lt;&gt;"",F73=""),AND(H73&lt;&gt;"",G73=""),AND(I73&lt;&gt;"",H73="")),"Missing earlier stage",IF(OR(AND(E73&lt;&gt;"",E73&lt;B73),AND(F73&lt;&gt;"",F73&lt;E73),AND(G73&lt;&gt;"",G73&lt;F73),AND(H73&lt;&gt;"",H73&lt;G73),AND(I73&lt;&gt;"",I73&lt;H73)),"Date order","")))</x:f>
      </x:c>
      <x:c r="M73" s="2" t="str">
        <x:f>IF(A73="","",IF(B73="","Missing capture",""))</x:f>
      </x:c>
      <x:c r="N73" s="2" t="str">
        <x:f>IF(A73="","",IF(AND(ISNUMBER(I73),NOT(ISNUMBER(J73))),1,0))</x:f>
      </x:c>
    </x:row>
    <x:row r="74" ht="23" customHeight="1">
      <x:c r="A74" s="5"/>
      <x:c r="B74" s="6"/>
      <x:c r="C74" s="5"/>
      <x:c r="D74" s="5"/>
      <x:c r="E74" s="6"/>
      <x:c r="F74" s="6"/>
      <x:c r="G74" s="6"/>
      <x:c r="H74" s="6"/>
      <x:c r="I74" s="6"/>
      <x:c r="J74" s="14"/>
      <x:c r="K74" s="2" t="str">
        <x:f>IF(A74="","",IF(COUNTIFS($A$6:$A$505,A74)&gt;1,"Duplicate",""))</x:f>
      </x:c>
      <x:c r="L74" s="2" t="str">
        <x:f>IF(A74="","",IF(OR(AND(E74&lt;&gt;"",B74=""),AND(F74&lt;&gt;"",E74=""),AND(G74&lt;&gt;"",F74=""),AND(H74&lt;&gt;"",G74=""),AND(I74&lt;&gt;"",H74="")),"Missing earlier stage",IF(OR(AND(E74&lt;&gt;"",E74&lt;B74),AND(F74&lt;&gt;"",F74&lt;E74),AND(G74&lt;&gt;"",G74&lt;F74),AND(H74&lt;&gt;"",H74&lt;G74),AND(I74&lt;&gt;"",I74&lt;H74)),"Date order","")))</x:f>
      </x:c>
      <x:c r="M74" s="2" t="str">
        <x:f>IF(A74="","",IF(B74="","Missing capture",""))</x:f>
      </x:c>
      <x:c r="N74" s="2" t="str">
        <x:f>IF(A74="","",IF(AND(ISNUMBER(I74),NOT(ISNUMBER(J74))),1,0))</x:f>
      </x:c>
    </x:row>
    <x:row r="75" ht="23" customHeight="1">
      <x:c r="A75" s="5"/>
      <x:c r="B75" s="6"/>
      <x:c r="C75" s="5"/>
      <x:c r="D75" s="5"/>
      <x:c r="E75" s="6"/>
      <x:c r="F75" s="6"/>
      <x:c r="G75" s="6"/>
      <x:c r="H75" s="6"/>
      <x:c r="I75" s="6"/>
      <x:c r="J75" s="14"/>
      <x:c r="K75" s="2" t="str">
        <x:f>IF(A75="","",IF(COUNTIFS($A$6:$A$505,A75)&gt;1,"Duplicate",""))</x:f>
      </x:c>
      <x:c r="L75" s="2" t="str">
        <x:f>IF(A75="","",IF(OR(AND(E75&lt;&gt;"",B75=""),AND(F75&lt;&gt;"",E75=""),AND(G75&lt;&gt;"",F75=""),AND(H75&lt;&gt;"",G75=""),AND(I75&lt;&gt;"",H75="")),"Missing earlier stage",IF(OR(AND(E75&lt;&gt;"",E75&lt;B75),AND(F75&lt;&gt;"",F75&lt;E75),AND(G75&lt;&gt;"",G75&lt;F75),AND(H75&lt;&gt;"",H75&lt;G75),AND(I75&lt;&gt;"",I75&lt;H75)),"Date order","")))</x:f>
      </x:c>
      <x:c r="M75" s="2" t="str">
        <x:f>IF(A75="","",IF(B75="","Missing capture",""))</x:f>
      </x:c>
      <x:c r="N75" s="2" t="str">
        <x:f>IF(A75="","",IF(AND(ISNUMBER(I75),NOT(ISNUMBER(J75))),1,0))</x:f>
      </x:c>
    </x:row>
    <x:row r="76" ht="23" customHeight="1">
      <x:c r="A76" s="5"/>
      <x:c r="B76" s="6"/>
      <x:c r="C76" s="5"/>
      <x:c r="D76" s="5"/>
      <x:c r="E76" s="6"/>
      <x:c r="F76" s="6"/>
      <x:c r="G76" s="6"/>
      <x:c r="H76" s="6"/>
      <x:c r="I76" s="6"/>
      <x:c r="J76" s="14"/>
      <x:c r="K76" s="2" t="str">
        <x:f>IF(A76="","",IF(COUNTIFS($A$6:$A$505,A76)&gt;1,"Duplicate",""))</x:f>
      </x:c>
      <x:c r="L76" s="2" t="str">
        <x:f>IF(A76="","",IF(OR(AND(E76&lt;&gt;"",B76=""),AND(F76&lt;&gt;"",E76=""),AND(G76&lt;&gt;"",F76=""),AND(H76&lt;&gt;"",G76=""),AND(I76&lt;&gt;"",H76="")),"Missing earlier stage",IF(OR(AND(E76&lt;&gt;"",E76&lt;B76),AND(F76&lt;&gt;"",F76&lt;E76),AND(G76&lt;&gt;"",G76&lt;F76),AND(H76&lt;&gt;"",H76&lt;G76),AND(I76&lt;&gt;"",I76&lt;H76)),"Date order","")))</x:f>
      </x:c>
      <x:c r="M76" s="2" t="str">
        <x:f>IF(A76="","",IF(B76="","Missing capture",""))</x:f>
      </x:c>
      <x:c r="N76" s="2" t="str">
        <x:f>IF(A76="","",IF(AND(ISNUMBER(I76),NOT(ISNUMBER(J76))),1,0))</x:f>
      </x:c>
    </x:row>
    <x:row r="77" ht="23" customHeight="1">
      <x:c r="A77" s="5"/>
      <x:c r="B77" s="6"/>
      <x:c r="C77" s="5"/>
      <x:c r="D77" s="5"/>
      <x:c r="E77" s="6"/>
      <x:c r="F77" s="6"/>
      <x:c r="G77" s="6"/>
      <x:c r="H77" s="6"/>
      <x:c r="I77" s="6"/>
      <x:c r="J77" s="14"/>
      <x:c r="K77" s="2" t="str">
        <x:f>IF(A77="","",IF(COUNTIFS($A$6:$A$505,A77)&gt;1,"Duplicate",""))</x:f>
      </x:c>
      <x:c r="L77" s="2" t="str">
        <x:f>IF(A77="","",IF(OR(AND(E77&lt;&gt;"",B77=""),AND(F77&lt;&gt;"",E77=""),AND(G77&lt;&gt;"",F77=""),AND(H77&lt;&gt;"",G77=""),AND(I77&lt;&gt;"",H77="")),"Missing earlier stage",IF(OR(AND(E77&lt;&gt;"",E77&lt;B77),AND(F77&lt;&gt;"",F77&lt;E77),AND(G77&lt;&gt;"",G77&lt;F77),AND(H77&lt;&gt;"",H77&lt;G77),AND(I77&lt;&gt;"",I77&lt;H77)),"Date order","")))</x:f>
      </x:c>
      <x:c r="M77" s="2" t="str">
        <x:f>IF(A77="","",IF(B77="","Missing capture",""))</x:f>
      </x:c>
      <x:c r="N77" s="2" t="str">
        <x:f>IF(A77="","",IF(AND(ISNUMBER(I77),NOT(ISNUMBER(J77))),1,0))</x:f>
      </x:c>
    </x:row>
    <x:row r="78" ht="23" customHeight="1">
      <x:c r="A78" s="5"/>
      <x:c r="B78" s="6"/>
      <x:c r="C78" s="5"/>
      <x:c r="D78" s="5"/>
      <x:c r="E78" s="6"/>
      <x:c r="F78" s="6"/>
      <x:c r="G78" s="6"/>
      <x:c r="H78" s="6"/>
      <x:c r="I78" s="6"/>
      <x:c r="J78" s="14"/>
      <x:c r="K78" s="2" t="str">
        <x:f>IF(A78="","",IF(COUNTIFS($A$6:$A$505,A78)&gt;1,"Duplicate",""))</x:f>
      </x:c>
      <x:c r="L78" s="2" t="str">
        <x:f>IF(A78="","",IF(OR(AND(E78&lt;&gt;"",B78=""),AND(F78&lt;&gt;"",E78=""),AND(G78&lt;&gt;"",F78=""),AND(H78&lt;&gt;"",G78=""),AND(I78&lt;&gt;"",H78="")),"Missing earlier stage",IF(OR(AND(E78&lt;&gt;"",E78&lt;B78),AND(F78&lt;&gt;"",F78&lt;E78),AND(G78&lt;&gt;"",G78&lt;F78),AND(H78&lt;&gt;"",H78&lt;G78),AND(I78&lt;&gt;"",I78&lt;H78)),"Date order","")))</x:f>
      </x:c>
      <x:c r="M78" s="2" t="str">
        <x:f>IF(A78="","",IF(B78="","Missing capture",""))</x:f>
      </x:c>
      <x:c r="N78" s="2" t="str">
        <x:f>IF(A78="","",IF(AND(ISNUMBER(I78),NOT(ISNUMBER(J78))),1,0))</x:f>
      </x:c>
    </x:row>
    <x:row r="79" ht="23" customHeight="1">
      <x:c r="A79" s="5"/>
      <x:c r="B79" s="6"/>
      <x:c r="C79" s="5"/>
      <x:c r="D79" s="5"/>
      <x:c r="E79" s="6"/>
      <x:c r="F79" s="6"/>
      <x:c r="G79" s="6"/>
      <x:c r="H79" s="6"/>
      <x:c r="I79" s="6"/>
      <x:c r="J79" s="14"/>
      <x:c r="K79" s="2" t="str">
        <x:f>IF(A79="","",IF(COUNTIFS($A$6:$A$505,A79)&gt;1,"Duplicate",""))</x:f>
      </x:c>
      <x:c r="L79" s="2" t="str">
        <x:f>IF(A79="","",IF(OR(AND(E79&lt;&gt;"",B79=""),AND(F79&lt;&gt;"",E79=""),AND(G79&lt;&gt;"",F79=""),AND(H79&lt;&gt;"",G79=""),AND(I79&lt;&gt;"",H79="")),"Missing earlier stage",IF(OR(AND(E79&lt;&gt;"",E79&lt;B79),AND(F79&lt;&gt;"",F79&lt;E79),AND(G79&lt;&gt;"",G79&lt;F79),AND(H79&lt;&gt;"",H79&lt;G79),AND(I79&lt;&gt;"",I79&lt;H79)),"Date order","")))</x:f>
      </x:c>
      <x:c r="M79" s="2" t="str">
        <x:f>IF(A79="","",IF(B79="","Missing capture",""))</x:f>
      </x:c>
      <x:c r="N79" s="2" t="str">
        <x:f>IF(A79="","",IF(AND(ISNUMBER(I79),NOT(ISNUMBER(J79))),1,0))</x:f>
      </x:c>
    </x:row>
    <x:row r="80" ht="23" customHeight="1">
      <x:c r="A80" s="5"/>
      <x:c r="B80" s="6"/>
      <x:c r="C80" s="5"/>
      <x:c r="D80" s="5"/>
      <x:c r="E80" s="6"/>
      <x:c r="F80" s="6"/>
      <x:c r="G80" s="6"/>
      <x:c r="H80" s="6"/>
      <x:c r="I80" s="6"/>
      <x:c r="J80" s="14"/>
      <x:c r="K80" s="2" t="str">
        <x:f>IF(A80="","",IF(COUNTIFS($A$6:$A$505,A80)&gt;1,"Duplicate",""))</x:f>
      </x:c>
      <x:c r="L80" s="2" t="str">
        <x:f>IF(A80="","",IF(OR(AND(E80&lt;&gt;"",B80=""),AND(F80&lt;&gt;"",E80=""),AND(G80&lt;&gt;"",F80=""),AND(H80&lt;&gt;"",G80=""),AND(I80&lt;&gt;"",H80="")),"Missing earlier stage",IF(OR(AND(E80&lt;&gt;"",E80&lt;B80),AND(F80&lt;&gt;"",F80&lt;E80),AND(G80&lt;&gt;"",G80&lt;F80),AND(H80&lt;&gt;"",H80&lt;G80),AND(I80&lt;&gt;"",I80&lt;H80)),"Date order","")))</x:f>
      </x:c>
      <x:c r="M80" s="2" t="str">
        <x:f>IF(A80="","",IF(B80="","Missing capture",""))</x:f>
      </x:c>
      <x:c r="N80" s="2" t="str">
        <x:f>IF(A80="","",IF(AND(ISNUMBER(I80),NOT(ISNUMBER(J80))),1,0))</x:f>
      </x:c>
    </x:row>
    <x:row r="81" ht="23" customHeight="1">
      <x:c r="A81" s="5"/>
      <x:c r="B81" s="6"/>
      <x:c r="C81" s="5"/>
      <x:c r="D81" s="5"/>
      <x:c r="E81" s="6"/>
      <x:c r="F81" s="6"/>
      <x:c r="G81" s="6"/>
      <x:c r="H81" s="6"/>
      <x:c r="I81" s="6"/>
      <x:c r="J81" s="14"/>
      <x:c r="K81" s="2" t="str">
        <x:f>IF(A81="","",IF(COUNTIFS($A$6:$A$505,A81)&gt;1,"Duplicate",""))</x:f>
      </x:c>
      <x:c r="L81" s="2" t="str">
        <x:f>IF(A81="","",IF(OR(AND(E81&lt;&gt;"",B81=""),AND(F81&lt;&gt;"",E81=""),AND(G81&lt;&gt;"",F81=""),AND(H81&lt;&gt;"",G81=""),AND(I81&lt;&gt;"",H81="")),"Missing earlier stage",IF(OR(AND(E81&lt;&gt;"",E81&lt;B81),AND(F81&lt;&gt;"",F81&lt;E81),AND(G81&lt;&gt;"",G81&lt;F81),AND(H81&lt;&gt;"",H81&lt;G81),AND(I81&lt;&gt;"",I81&lt;H81)),"Date order","")))</x:f>
      </x:c>
      <x:c r="M81" s="2" t="str">
        <x:f>IF(A81="","",IF(B81="","Missing capture",""))</x:f>
      </x:c>
      <x:c r="N81" s="2" t="str">
        <x:f>IF(A81="","",IF(AND(ISNUMBER(I81),NOT(ISNUMBER(J81))),1,0))</x:f>
      </x:c>
    </x:row>
    <x:row r="82" ht="23" customHeight="1">
      <x:c r="A82" s="5"/>
      <x:c r="B82" s="6"/>
      <x:c r="C82" s="5"/>
      <x:c r="D82" s="5"/>
      <x:c r="E82" s="6"/>
      <x:c r="F82" s="6"/>
      <x:c r="G82" s="6"/>
      <x:c r="H82" s="6"/>
      <x:c r="I82" s="6"/>
      <x:c r="J82" s="14"/>
      <x:c r="K82" s="2" t="str">
        <x:f>IF(A82="","",IF(COUNTIFS($A$6:$A$505,A82)&gt;1,"Duplicate",""))</x:f>
      </x:c>
      <x:c r="L82" s="2" t="str">
        <x:f>IF(A82="","",IF(OR(AND(E82&lt;&gt;"",B82=""),AND(F82&lt;&gt;"",E82=""),AND(G82&lt;&gt;"",F82=""),AND(H82&lt;&gt;"",G82=""),AND(I82&lt;&gt;"",H82="")),"Missing earlier stage",IF(OR(AND(E82&lt;&gt;"",E82&lt;B82),AND(F82&lt;&gt;"",F82&lt;E82),AND(G82&lt;&gt;"",G82&lt;F82),AND(H82&lt;&gt;"",H82&lt;G82),AND(I82&lt;&gt;"",I82&lt;H82)),"Date order","")))</x:f>
      </x:c>
      <x:c r="M82" s="2" t="str">
        <x:f>IF(A82="","",IF(B82="","Missing capture",""))</x:f>
      </x:c>
      <x:c r="N82" s="2" t="str">
        <x:f>IF(A82="","",IF(AND(ISNUMBER(I82),NOT(ISNUMBER(J82))),1,0))</x:f>
      </x:c>
    </x:row>
    <x:row r="83" ht="23" customHeight="1">
      <x:c r="A83" s="5"/>
      <x:c r="B83" s="6"/>
      <x:c r="C83" s="5"/>
      <x:c r="D83" s="5"/>
      <x:c r="E83" s="6"/>
      <x:c r="F83" s="6"/>
      <x:c r="G83" s="6"/>
      <x:c r="H83" s="6"/>
      <x:c r="I83" s="6"/>
      <x:c r="J83" s="14"/>
      <x:c r="K83" s="2" t="str">
        <x:f>IF(A83="","",IF(COUNTIFS($A$6:$A$505,A83)&gt;1,"Duplicate",""))</x:f>
      </x:c>
      <x:c r="L83" s="2" t="str">
        <x:f>IF(A83="","",IF(OR(AND(E83&lt;&gt;"",B83=""),AND(F83&lt;&gt;"",E83=""),AND(G83&lt;&gt;"",F83=""),AND(H83&lt;&gt;"",G83=""),AND(I83&lt;&gt;"",H83="")),"Missing earlier stage",IF(OR(AND(E83&lt;&gt;"",E83&lt;B83),AND(F83&lt;&gt;"",F83&lt;E83),AND(G83&lt;&gt;"",G83&lt;F83),AND(H83&lt;&gt;"",H83&lt;G83),AND(I83&lt;&gt;"",I83&lt;H83)),"Date order","")))</x:f>
      </x:c>
      <x:c r="M83" s="2" t="str">
        <x:f>IF(A83="","",IF(B83="","Missing capture",""))</x:f>
      </x:c>
      <x:c r="N83" s="2" t="str">
        <x:f>IF(A83="","",IF(AND(ISNUMBER(I83),NOT(ISNUMBER(J83))),1,0))</x:f>
      </x:c>
    </x:row>
    <x:row r="84" ht="23" customHeight="1">
      <x:c r="A84" s="5"/>
      <x:c r="B84" s="6"/>
      <x:c r="C84" s="5"/>
      <x:c r="D84" s="5"/>
      <x:c r="E84" s="6"/>
      <x:c r="F84" s="6"/>
      <x:c r="G84" s="6"/>
      <x:c r="H84" s="6"/>
      <x:c r="I84" s="6"/>
      <x:c r="J84" s="14"/>
      <x:c r="K84" s="2" t="str">
        <x:f>IF(A84="","",IF(COUNTIFS($A$6:$A$505,A84)&gt;1,"Duplicate",""))</x:f>
      </x:c>
      <x:c r="L84" s="2" t="str">
        <x:f>IF(A84="","",IF(OR(AND(E84&lt;&gt;"",B84=""),AND(F84&lt;&gt;"",E84=""),AND(G84&lt;&gt;"",F84=""),AND(H84&lt;&gt;"",G84=""),AND(I84&lt;&gt;"",H84="")),"Missing earlier stage",IF(OR(AND(E84&lt;&gt;"",E84&lt;B84),AND(F84&lt;&gt;"",F84&lt;E84),AND(G84&lt;&gt;"",G84&lt;F84),AND(H84&lt;&gt;"",H84&lt;G84),AND(I84&lt;&gt;"",I84&lt;H84)),"Date order","")))</x:f>
      </x:c>
      <x:c r="M84" s="2" t="str">
        <x:f>IF(A84="","",IF(B84="","Missing capture",""))</x:f>
      </x:c>
      <x:c r="N84" s="2" t="str">
        <x:f>IF(A84="","",IF(AND(ISNUMBER(I84),NOT(ISNUMBER(J84))),1,0))</x:f>
      </x:c>
    </x:row>
    <x:row r="85" ht="23" customHeight="1">
      <x:c r="A85" s="5"/>
      <x:c r="B85" s="6"/>
      <x:c r="C85" s="5"/>
      <x:c r="D85" s="5"/>
      <x:c r="E85" s="6"/>
      <x:c r="F85" s="6"/>
      <x:c r="G85" s="6"/>
      <x:c r="H85" s="6"/>
      <x:c r="I85" s="6"/>
      <x:c r="J85" s="14"/>
      <x:c r="K85" s="2" t="str">
        <x:f>IF(A85="","",IF(COUNTIFS($A$6:$A$505,A85)&gt;1,"Duplicate",""))</x:f>
      </x:c>
      <x:c r="L85" s="2" t="str">
        <x:f>IF(A85="","",IF(OR(AND(E85&lt;&gt;"",B85=""),AND(F85&lt;&gt;"",E85=""),AND(G85&lt;&gt;"",F85=""),AND(H85&lt;&gt;"",G85=""),AND(I85&lt;&gt;"",H85="")),"Missing earlier stage",IF(OR(AND(E85&lt;&gt;"",E85&lt;B85),AND(F85&lt;&gt;"",F85&lt;E85),AND(G85&lt;&gt;"",G85&lt;F85),AND(H85&lt;&gt;"",H85&lt;G85),AND(I85&lt;&gt;"",I85&lt;H85)),"Date order","")))</x:f>
      </x:c>
      <x:c r="M85" s="2" t="str">
        <x:f>IF(A85="","",IF(B85="","Missing capture",""))</x:f>
      </x:c>
      <x:c r="N85" s="2" t="str">
        <x:f>IF(A85="","",IF(AND(ISNUMBER(I85),NOT(ISNUMBER(J85))),1,0))</x:f>
      </x:c>
    </x:row>
    <x:row r="86" ht="23" customHeight="1">
      <x:c r="A86" s="5"/>
      <x:c r="B86" s="6"/>
      <x:c r="C86" s="5"/>
      <x:c r="D86" s="5"/>
      <x:c r="E86" s="6"/>
      <x:c r="F86" s="6"/>
      <x:c r="G86" s="6"/>
      <x:c r="H86" s="6"/>
      <x:c r="I86" s="6"/>
      <x:c r="J86" s="14"/>
      <x:c r="K86" s="2" t="str">
        <x:f>IF(A86="","",IF(COUNTIFS($A$6:$A$505,A86)&gt;1,"Duplicate",""))</x:f>
      </x:c>
      <x:c r="L86" s="2" t="str">
        <x:f>IF(A86="","",IF(OR(AND(E86&lt;&gt;"",B86=""),AND(F86&lt;&gt;"",E86=""),AND(G86&lt;&gt;"",F86=""),AND(H86&lt;&gt;"",G86=""),AND(I86&lt;&gt;"",H86="")),"Missing earlier stage",IF(OR(AND(E86&lt;&gt;"",E86&lt;B86),AND(F86&lt;&gt;"",F86&lt;E86),AND(G86&lt;&gt;"",G86&lt;F86),AND(H86&lt;&gt;"",H86&lt;G86),AND(I86&lt;&gt;"",I86&lt;H86)),"Date order","")))</x:f>
      </x:c>
      <x:c r="M86" s="2" t="str">
        <x:f>IF(A86="","",IF(B86="","Missing capture",""))</x:f>
      </x:c>
      <x:c r="N86" s="2" t="str">
        <x:f>IF(A86="","",IF(AND(ISNUMBER(I86),NOT(ISNUMBER(J86))),1,0))</x:f>
      </x:c>
    </x:row>
    <x:row r="87" ht="23" customHeight="1">
      <x:c r="A87" s="5"/>
      <x:c r="B87" s="6"/>
      <x:c r="C87" s="5"/>
      <x:c r="D87" s="5"/>
      <x:c r="E87" s="6"/>
      <x:c r="F87" s="6"/>
      <x:c r="G87" s="6"/>
      <x:c r="H87" s="6"/>
      <x:c r="I87" s="6"/>
      <x:c r="J87" s="14"/>
      <x:c r="K87" s="2" t="str">
        <x:f>IF(A87="","",IF(COUNTIFS($A$6:$A$505,A87)&gt;1,"Duplicate",""))</x:f>
      </x:c>
      <x:c r="L87" s="2" t="str">
        <x:f>IF(A87="","",IF(OR(AND(E87&lt;&gt;"",B87=""),AND(F87&lt;&gt;"",E87=""),AND(G87&lt;&gt;"",F87=""),AND(H87&lt;&gt;"",G87=""),AND(I87&lt;&gt;"",H87="")),"Missing earlier stage",IF(OR(AND(E87&lt;&gt;"",E87&lt;B87),AND(F87&lt;&gt;"",F87&lt;E87),AND(G87&lt;&gt;"",G87&lt;F87),AND(H87&lt;&gt;"",H87&lt;G87),AND(I87&lt;&gt;"",I87&lt;H87)),"Date order","")))</x:f>
      </x:c>
      <x:c r="M87" s="2" t="str">
        <x:f>IF(A87="","",IF(B87="","Missing capture",""))</x:f>
      </x:c>
      <x:c r="N87" s="2" t="str">
        <x:f>IF(A87="","",IF(AND(ISNUMBER(I87),NOT(ISNUMBER(J87))),1,0))</x:f>
      </x:c>
    </x:row>
    <x:row r="88" ht="23" customHeight="1">
      <x:c r="A88" s="5"/>
      <x:c r="B88" s="6"/>
      <x:c r="C88" s="5"/>
      <x:c r="D88" s="5"/>
      <x:c r="E88" s="6"/>
      <x:c r="F88" s="6"/>
      <x:c r="G88" s="6"/>
      <x:c r="H88" s="6"/>
      <x:c r="I88" s="6"/>
      <x:c r="J88" s="14"/>
      <x:c r="K88" s="2" t="str">
        <x:f>IF(A88="","",IF(COUNTIFS($A$6:$A$505,A88)&gt;1,"Duplicate",""))</x:f>
      </x:c>
      <x:c r="L88" s="2" t="str">
        <x:f>IF(A88="","",IF(OR(AND(E88&lt;&gt;"",B88=""),AND(F88&lt;&gt;"",E88=""),AND(G88&lt;&gt;"",F88=""),AND(H88&lt;&gt;"",G88=""),AND(I88&lt;&gt;"",H88="")),"Missing earlier stage",IF(OR(AND(E88&lt;&gt;"",E88&lt;B88),AND(F88&lt;&gt;"",F88&lt;E88),AND(G88&lt;&gt;"",G88&lt;F88),AND(H88&lt;&gt;"",H88&lt;G88),AND(I88&lt;&gt;"",I88&lt;H88)),"Date order","")))</x:f>
      </x:c>
      <x:c r="M88" s="2" t="str">
        <x:f>IF(A88="","",IF(B88="","Missing capture",""))</x:f>
      </x:c>
      <x:c r="N88" s="2" t="str">
        <x:f>IF(A88="","",IF(AND(ISNUMBER(I88),NOT(ISNUMBER(J88))),1,0))</x:f>
      </x:c>
    </x:row>
    <x:row r="89" ht="23" customHeight="1">
      <x:c r="A89" s="5"/>
      <x:c r="B89" s="6"/>
      <x:c r="C89" s="5"/>
      <x:c r="D89" s="5"/>
      <x:c r="E89" s="6"/>
      <x:c r="F89" s="6"/>
      <x:c r="G89" s="6"/>
      <x:c r="H89" s="6"/>
      <x:c r="I89" s="6"/>
      <x:c r="J89" s="14"/>
      <x:c r="K89" s="2" t="str">
        <x:f>IF(A89="","",IF(COUNTIFS($A$6:$A$505,A89)&gt;1,"Duplicate",""))</x:f>
      </x:c>
      <x:c r="L89" s="2" t="str">
        <x:f>IF(A89="","",IF(OR(AND(E89&lt;&gt;"",B89=""),AND(F89&lt;&gt;"",E89=""),AND(G89&lt;&gt;"",F89=""),AND(H89&lt;&gt;"",G89=""),AND(I89&lt;&gt;"",H89="")),"Missing earlier stage",IF(OR(AND(E89&lt;&gt;"",E89&lt;B89),AND(F89&lt;&gt;"",F89&lt;E89),AND(G89&lt;&gt;"",G89&lt;F89),AND(H89&lt;&gt;"",H89&lt;G89),AND(I89&lt;&gt;"",I89&lt;H89)),"Date order","")))</x:f>
      </x:c>
      <x:c r="M89" s="2" t="str">
        <x:f>IF(A89="","",IF(B89="","Missing capture",""))</x:f>
      </x:c>
      <x:c r="N89" s="2" t="str">
        <x:f>IF(A89="","",IF(AND(ISNUMBER(I89),NOT(ISNUMBER(J89))),1,0))</x:f>
      </x:c>
    </x:row>
    <x:row r="90" ht="23" customHeight="1">
      <x:c r="A90" s="5"/>
      <x:c r="B90" s="6"/>
      <x:c r="C90" s="5"/>
      <x:c r="D90" s="5"/>
      <x:c r="E90" s="6"/>
      <x:c r="F90" s="6"/>
      <x:c r="G90" s="6"/>
      <x:c r="H90" s="6"/>
      <x:c r="I90" s="6"/>
      <x:c r="J90" s="14"/>
      <x:c r="K90" s="2" t="str">
        <x:f>IF(A90="","",IF(COUNTIFS($A$6:$A$505,A90)&gt;1,"Duplicate",""))</x:f>
      </x:c>
      <x:c r="L90" s="2" t="str">
        <x:f>IF(A90="","",IF(OR(AND(E90&lt;&gt;"",B90=""),AND(F90&lt;&gt;"",E90=""),AND(G90&lt;&gt;"",F90=""),AND(H90&lt;&gt;"",G90=""),AND(I90&lt;&gt;"",H90="")),"Missing earlier stage",IF(OR(AND(E90&lt;&gt;"",E90&lt;B90),AND(F90&lt;&gt;"",F90&lt;E90),AND(G90&lt;&gt;"",G90&lt;F90),AND(H90&lt;&gt;"",H90&lt;G90),AND(I90&lt;&gt;"",I90&lt;H90)),"Date order","")))</x:f>
      </x:c>
      <x:c r="M90" s="2" t="str">
        <x:f>IF(A90="","",IF(B90="","Missing capture",""))</x:f>
      </x:c>
      <x:c r="N90" s="2" t="str">
        <x:f>IF(A90="","",IF(AND(ISNUMBER(I90),NOT(ISNUMBER(J90))),1,0))</x:f>
      </x:c>
    </x:row>
    <x:row r="91" ht="23" customHeight="1">
      <x:c r="A91" s="5"/>
      <x:c r="B91" s="6"/>
      <x:c r="C91" s="5"/>
      <x:c r="D91" s="5"/>
      <x:c r="E91" s="6"/>
      <x:c r="F91" s="6"/>
      <x:c r="G91" s="6"/>
      <x:c r="H91" s="6"/>
      <x:c r="I91" s="6"/>
      <x:c r="J91" s="14"/>
      <x:c r="K91" s="2" t="str">
        <x:f>IF(A91="","",IF(COUNTIFS($A$6:$A$505,A91)&gt;1,"Duplicate",""))</x:f>
      </x:c>
      <x:c r="L91" s="2" t="str">
        <x:f>IF(A91="","",IF(OR(AND(E91&lt;&gt;"",B91=""),AND(F91&lt;&gt;"",E91=""),AND(G91&lt;&gt;"",F91=""),AND(H91&lt;&gt;"",G91=""),AND(I91&lt;&gt;"",H91="")),"Missing earlier stage",IF(OR(AND(E91&lt;&gt;"",E91&lt;B91),AND(F91&lt;&gt;"",F91&lt;E91),AND(G91&lt;&gt;"",G91&lt;F91),AND(H91&lt;&gt;"",H91&lt;G91),AND(I91&lt;&gt;"",I91&lt;H91)),"Date order","")))</x:f>
      </x:c>
      <x:c r="M91" s="2" t="str">
        <x:f>IF(A91="","",IF(B91="","Missing capture",""))</x:f>
      </x:c>
      <x:c r="N91" s="2" t="str">
        <x:f>IF(A91="","",IF(AND(ISNUMBER(I91),NOT(ISNUMBER(J91))),1,0))</x:f>
      </x:c>
    </x:row>
    <x:row r="92" ht="23" customHeight="1">
      <x:c r="A92" s="5"/>
      <x:c r="B92" s="6"/>
      <x:c r="C92" s="5"/>
      <x:c r="D92" s="5"/>
      <x:c r="E92" s="6"/>
      <x:c r="F92" s="6"/>
      <x:c r="G92" s="6"/>
      <x:c r="H92" s="6"/>
      <x:c r="I92" s="6"/>
      <x:c r="J92" s="14"/>
      <x:c r="K92" s="2" t="str">
        <x:f>IF(A92="","",IF(COUNTIFS($A$6:$A$505,A92)&gt;1,"Duplicate",""))</x:f>
      </x:c>
      <x:c r="L92" s="2" t="str">
        <x:f>IF(A92="","",IF(OR(AND(E92&lt;&gt;"",B92=""),AND(F92&lt;&gt;"",E92=""),AND(G92&lt;&gt;"",F92=""),AND(H92&lt;&gt;"",G92=""),AND(I92&lt;&gt;"",H92="")),"Missing earlier stage",IF(OR(AND(E92&lt;&gt;"",E92&lt;B92),AND(F92&lt;&gt;"",F92&lt;E92),AND(G92&lt;&gt;"",G92&lt;F92),AND(H92&lt;&gt;"",H92&lt;G92),AND(I92&lt;&gt;"",I92&lt;H92)),"Date order","")))</x:f>
      </x:c>
      <x:c r="M92" s="2" t="str">
        <x:f>IF(A92="","",IF(B92="","Missing capture",""))</x:f>
      </x:c>
      <x:c r="N92" s="2" t="str">
        <x:f>IF(A92="","",IF(AND(ISNUMBER(I92),NOT(ISNUMBER(J92))),1,0))</x:f>
      </x:c>
    </x:row>
    <x:row r="93" ht="23" customHeight="1">
      <x:c r="A93" s="5"/>
      <x:c r="B93" s="6"/>
      <x:c r="C93" s="5"/>
      <x:c r="D93" s="5"/>
      <x:c r="E93" s="6"/>
      <x:c r="F93" s="6"/>
      <x:c r="G93" s="6"/>
      <x:c r="H93" s="6"/>
      <x:c r="I93" s="6"/>
      <x:c r="J93" s="14"/>
      <x:c r="K93" s="2" t="str">
        <x:f>IF(A93="","",IF(COUNTIFS($A$6:$A$505,A93)&gt;1,"Duplicate",""))</x:f>
      </x:c>
      <x:c r="L93" s="2" t="str">
        <x:f>IF(A93="","",IF(OR(AND(E93&lt;&gt;"",B93=""),AND(F93&lt;&gt;"",E93=""),AND(G93&lt;&gt;"",F93=""),AND(H93&lt;&gt;"",G93=""),AND(I93&lt;&gt;"",H93="")),"Missing earlier stage",IF(OR(AND(E93&lt;&gt;"",E93&lt;B93),AND(F93&lt;&gt;"",F93&lt;E93),AND(G93&lt;&gt;"",G93&lt;F93),AND(H93&lt;&gt;"",H93&lt;G93),AND(I93&lt;&gt;"",I93&lt;H93)),"Date order","")))</x:f>
      </x:c>
      <x:c r="M93" s="2" t="str">
        <x:f>IF(A93="","",IF(B93="","Missing capture",""))</x:f>
      </x:c>
      <x:c r="N93" s="2" t="str">
        <x:f>IF(A93="","",IF(AND(ISNUMBER(I93),NOT(ISNUMBER(J93))),1,0))</x:f>
      </x:c>
    </x:row>
    <x:row r="94" ht="23" customHeight="1">
      <x:c r="A94" s="5"/>
      <x:c r="B94" s="6"/>
      <x:c r="C94" s="5"/>
      <x:c r="D94" s="5"/>
      <x:c r="E94" s="6"/>
      <x:c r="F94" s="6"/>
      <x:c r="G94" s="6"/>
      <x:c r="H94" s="6"/>
      <x:c r="I94" s="6"/>
      <x:c r="J94" s="14"/>
      <x:c r="K94" s="2" t="str">
        <x:f>IF(A94="","",IF(COUNTIFS($A$6:$A$505,A94)&gt;1,"Duplicate",""))</x:f>
      </x:c>
      <x:c r="L94" s="2" t="str">
        <x:f>IF(A94="","",IF(OR(AND(E94&lt;&gt;"",B94=""),AND(F94&lt;&gt;"",E94=""),AND(G94&lt;&gt;"",F94=""),AND(H94&lt;&gt;"",G94=""),AND(I94&lt;&gt;"",H94="")),"Missing earlier stage",IF(OR(AND(E94&lt;&gt;"",E94&lt;B94),AND(F94&lt;&gt;"",F94&lt;E94),AND(G94&lt;&gt;"",G94&lt;F94),AND(H94&lt;&gt;"",H94&lt;G94),AND(I94&lt;&gt;"",I94&lt;H94)),"Date order","")))</x:f>
      </x:c>
      <x:c r="M94" s="2" t="str">
        <x:f>IF(A94="","",IF(B94="","Missing capture",""))</x:f>
      </x:c>
      <x:c r="N94" s="2" t="str">
        <x:f>IF(A94="","",IF(AND(ISNUMBER(I94),NOT(ISNUMBER(J94))),1,0))</x:f>
      </x:c>
    </x:row>
    <x:row r="95" ht="23" customHeight="1">
      <x:c r="A95" s="5"/>
      <x:c r="B95" s="6"/>
      <x:c r="C95" s="5"/>
      <x:c r="D95" s="5"/>
      <x:c r="E95" s="6"/>
      <x:c r="F95" s="6"/>
      <x:c r="G95" s="6"/>
      <x:c r="H95" s="6"/>
      <x:c r="I95" s="6"/>
      <x:c r="J95" s="14"/>
      <x:c r="K95" s="2" t="str">
        <x:f>IF(A95="","",IF(COUNTIFS($A$6:$A$505,A95)&gt;1,"Duplicate",""))</x:f>
      </x:c>
      <x:c r="L95" s="2" t="str">
        <x:f>IF(A95="","",IF(OR(AND(E95&lt;&gt;"",B95=""),AND(F95&lt;&gt;"",E95=""),AND(G95&lt;&gt;"",F95=""),AND(H95&lt;&gt;"",G95=""),AND(I95&lt;&gt;"",H95="")),"Missing earlier stage",IF(OR(AND(E95&lt;&gt;"",E95&lt;B95),AND(F95&lt;&gt;"",F95&lt;E95),AND(G95&lt;&gt;"",G95&lt;F95),AND(H95&lt;&gt;"",H95&lt;G95),AND(I95&lt;&gt;"",I95&lt;H95)),"Date order","")))</x:f>
      </x:c>
      <x:c r="M95" s="2" t="str">
        <x:f>IF(A95="","",IF(B95="","Missing capture",""))</x:f>
      </x:c>
      <x:c r="N95" s="2" t="str">
        <x:f>IF(A95="","",IF(AND(ISNUMBER(I95),NOT(ISNUMBER(J95))),1,0))</x:f>
      </x:c>
    </x:row>
    <x:row r="96" ht="23" customHeight="1">
      <x:c r="A96" s="5"/>
      <x:c r="B96" s="6"/>
      <x:c r="C96" s="5"/>
      <x:c r="D96" s="5"/>
      <x:c r="E96" s="6"/>
      <x:c r="F96" s="6"/>
      <x:c r="G96" s="6"/>
      <x:c r="H96" s="6"/>
      <x:c r="I96" s="6"/>
      <x:c r="J96" s="14"/>
      <x:c r="K96" s="2" t="str">
        <x:f>IF(A96="","",IF(COUNTIFS($A$6:$A$505,A96)&gt;1,"Duplicate",""))</x:f>
      </x:c>
      <x:c r="L96" s="2" t="str">
        <x:f>IF(A96="","",IF(OR(AND(E96&lt;&gt;"",B96=""),AND(F96&lt;&gt;"",E96=""),AND(G96&lt;&gt;"",F96=""),AND(H96&lt;&gt;"",G96=""),AND(I96&lt;&gt;"",H96="")),"Missing earlier stage",IF(OR(AND(E96&lt;&gt;"",E96&lt;B96),AND(F96&lt;&gt;"",F96&lt;E96),AND(G96&lt;&gt;"",G96&lt;F96),AND(H96&lt;&gt;"",H96&lt;G96),AND(I96&lt;&gt;"",I96&lt;H96)),"Date order","")))</x:f>
      </x:c>
      <x:c r="M96" s="2" t="str">
        <x:f>IF(A96="","",IF(B96="","Missing capture",""))</x:f>
      </x:c>
      <x:c r="N96" s="2" t="str">
        <x:f>IF(A96="","",IF(AND(ISNUMBER(I96),NOT(ISNUMBER(J96))),1,0))</x:f>
      </x:c>
    </x:row>
    <x:row r="97" ht="23" customHeight="1">
      <x:c r="A97" s="5"/>
      <x:c r="B97" s="6"/>
      <x:c r="C97" s="5"/>
      <x:c r="D97" s="5"/>
      <x:c r="E97" s="6"/>
      <x:c r="F97" s="6"/>
      <x:c r="G97" s="6"/>
      <x:c r="H97" s="6"/>
      <x:c r="I97" s="6"/>
      <x:c r="J97" s="14"/>
      <x:c r="K97" s="2" t="str">
        <x:f>IF(A97="","",IF(COUNTIFS($A$6:$A$505,A97)&gt;1,"Duplicate",""))</x:f>
      </x:c>
      <x:c r="L97" s="2" t="str">
        <x:f>IF(A97="","",IF(OR(AND(E97&lt;&gt;"",B97=""),AND(F97&lt;&gt;"",E97=""),AND(G97&lt;&gt;"",F97=""),AND(H97&lt;&gt;"",G97=""),AND(I97&lt;&gt;"",H97="")),"Missing earlier stage",IF(OR(AND(E97&lt;&gt;"",E97&lt;B97),AND(F97&lt;&gt;"",F97&lt;E97),AND(G97&lt;&gt;"",G97&lt;F97),AND(H97&lt;&gt;"",H97&lt;G97),AND(I97&lt;&gt;"",I97&lt;H97)),"Date order","")))</x:f>
      </x:c>
      <x:c r="M97" s="2" t="str">
        <x:f>IF(A97="","",IF(B97="","Missing capture",""))</x:f>
      </x:c>
      <x:c r="N97" s="2" t="str">
        <x:f>IF(A97="","",IF(AND(ISNUMBER(I97),NOT(ISNUMBER(J97))),1,0))</x:f>
      </x:c>
    </x:row>
    <x:row r="98" ht="23" customHeight="1">
      <x:c r="A98" s="5"/>
      <x:c r="B98" s="6"/>
      <x:c r="C98" s="5"/>
      <x:c r="D98" s="5"/>
      <x:c r="E98" s="6"/>
      <x:c r="F98" s="6"/>
      <x:c r="G98" s="6"/>
      <x:c r="H98" s="6"/>
      <x:c r="I98" s="6"/>
      <x:c r="J98" s="14"/>
      <x:c r="K98" s="2" t="str">
        <x:f>IF(A98="","",IF(COUNTIFS($A$6:$A$505,A98)&gt;1,"Duplicate",""))</x:f>
      </x:c>
      <x:c r="L98" s="2" t="str">
        <x:f>IF(A98="","",IF(OR(AND(E98&lt;&gt;"",B98=""),AND(F98&lt;&gt;"",E98=""),AND(G98&lt;&gt;"",F98=""),AND(H98&lt;&gt;"",G98=""),AND(I98&lt;&gt;"",H98="")),"Missing earlier stage",IF(OR(AND(E98&lt;&gt;"",E98&lt;B98),AND(F98&lt;&gt;"",F98&lt;E98),AND(G98&lt;&gt;"",G98&lt;F98),AND(H98&lt;&gt;"",H98&lt;G98),AND(I98&lt;&gt;"",I98&lt;H98)),"Date order","")))</x:f>
      </x:c>
      <x:c r="M98" s="2" t="str">
        <x:f>IF(A98="","",IF(B98="","Missing capture",""))</x:f>
      </x:c>
      <x:c r="N98" s="2" t="str">
        <x:f>IF(A98="","",IF(AND(ISNUMBER(I98),NOT(ISNUMBER(J98))),1,0))</x:f>
      </x:c>
    </x:row>
    <x:row r="99" ht="23" customHeight="1">
      <x:c r="A99" s="5"/>
      <x:c r="B99" s="6"/>
      <x:c r="C99" s="5"/>
      <x:c r="D99" s="5"/>
      <x:c r="E99" s="6"/>
      <x:c r="F99" s="6"/>
      <x:c r="G99" s="6"/>
      <x:c r="H99" s="6"/>
      <x:c r="I99" s="6"/>
      <x:c r="J99" s="14"/>
      <x:c r="K99" s="2" t="str">
        <x:f>IF(A99="","",IF(COUNTIFS($A$6:$A$505,A99)&gt;1,"Duplicate",""))</x:f>
      </x:c>
      <x:c r="L99" s="2" t="str">
        <x:f>IF(A99="","",IF(OR(AND(E99&lt;&gt;"",B99=""),AND(F99&lt;&gt;"",E99=""),AND(G99&lt;&gt;"",F99=""),AND(H99&lt;&gt;"",G99=""),AND(I99&lt;&gt;"",H99="")),"Missing earlier stage",IF(OR(AND(E99&lt;&gt;"",E99&lt;B99),AND(F99&lt;&gt;"",F99&lt;E99),AND(G99&lt;&gt;"",G99&lt;F99),AND(H99&lt;&gt;"",H99&lt;G99),AND(I99&lt;&gt;"",I99&lt;H99)),"Date order","")))</x:f>
      </x:c>
      <x:c r="M99" s="2" t="str">
        <x:f>IF(A99="","",IF(B99="","Missing capture",""))</x:f>
      </x:c>
      <x:c r="N99" s="2" t="str">
        <x:f>IF(A99="","",IF(AND(ISNUMBER(I99),NOT(ISNUMBER(J99))),1,0))</x:f>
      </x:c>
    </x:row>
    <x:row r="100" ht="23" customHeight="1">
      <x:c r="A100" s="5"/>
      <x:c r="B100" s="6"/>
      <x:c r="C100" s="5"/>
      <x:c r="D100" s="5"/>
      <x:c r="E100" s="6"/>
      <x:c r="F100" s="6"/>
      <x:c r="G100" s="6"/>
      <x:c r="H100" s="6"/>
      <x:c r="I100" s="6"/>
      <x:c r="J100" s="14"/>
      <x:c r="K100" s="2" t="str">
        <x:f>IF(A100="","",IF(COUNTIFS($A$6:$A$505,A100)&gt;1,"Duplicate",""))</x:f>
      </x:c>
      <x:c r="L100" s="2" t="str">
        <x:f>IF(A100="","",IF(OR(AND(E100&lt;&gt;"",B100=""),AND(F100&lt;&gt;"",E100=""),AND(G100&lt;&gt;"",F100=""),AND(H100&lt;&gt;"",G100=""),AND(I100&lt;&gt;"",H100="")),"Missing earlier stage",IF(OR(AND(E100&lt;&gt;"",E100&lt;B100),AND(F100&lt;&gt;"",F100&lt;E100),AND(G100&lt;&gt;"",G100&lt;F100),AND(H100&lt;&gt;"",H100&lt;G100),AND(I100&lt;&gt;"",I100&lt;H100)),"Date order","")))</x:f>
      </x:c>
      <x:c r="M100" s="2" t="str">
        <x:f>IF(A100="","",IF(B100="","Missing capture",""))</x:f>
      </x:c>
      <x:c r="N100" s="2" t="str">
        <x:f>IF(A100="","",IF(AND(ISNUMBER(I100),NOT(ISNUMBER(J100))),1,0))</x:f>
      </x:c>
    </x:row>
    <x:row r="101" ht="23" customHeight="1">
      <x:c r="A101" s="5"/>
      <x:c r="B101" s="6"/>
      <x:c r="C101" s="5"/>
      <x:c r="D101" s="5"/>
      <x:c r="E101" s="6"/>
      <x:c r="F101" s="6"/>
      <x:c r="G101" s="6"/>
      <x:c r="H101" s="6"/>
      <x:c r="I101" s="6"/>
      <x:c r="J101" s="14"/>
      <x:c r="K101" s="2" t="str">
        <x:f>IF(A101="","",IF(COUNTIFS($A$6:$A$505,A101)&gt;1,"Duplicate",""))</x:f>
      </x:c>
      <x:c r="L101" s="2" t="str">
        <x:f>IF(A101="","",IF(OR(AND(E101&lt;&gt;"",B101=""),AND(F101&lt;&gt;"",E101=""),AND(G101&lt;&gt;"",F101=""),AND(H101&lt;&gt;"",G101=""),AND(I101&lt;&gt;"",H101="")),"Missing earlier stage",IF(OR(AND(E101&lt;&gt;"",E101&lt;B101),AND(F101&lt;&gt;"",F101&lt;E101),AND(G101&lt;&gt;"",G101&lt;F101),AND(H101&lt;&gt;"",H101&lt;G101),AND(I101&lt;&gt;"",I101&lt;H101)),"Date order","")))</x:f>
      </x:c>
      <x:c r="M101" s="2" t="str">
        <x:f>IF(A101="","",IF(B101="","Missing capture",""))</x:f>
      </x:c>
      <x:c r="N101" s="2" t="str">
        <x:f>IF(A101="","",IF(AND(ISNUMBER(I101),NOT(ISNUMBER(J101))),1,0))</x:f>
      </x:c>
    </x:row>
    <x:row r="102" ht="23" customHeight="1">
      <x:c r="A102" s="5"/>
      <x:c r="B102" s="6"/>
      <x:c r="C102" s="5"/>
      <x:c r="D102" s="5"/>
      <x:c r="E102" s="6"/>
      <x:c r="F102" s="6"/>
      <x:c r="G102" s="6"/>
      <x:c r="H102" s="6"/>
      <x:c r="I102" s="6"/>
      <x:c r="J102" s="14"/>
      <x:c r="K102" s="2" t="str">
        <x:f>IF(A102="","",IF(COUNTIFS($A$6:$A$505,A102)&gt;1,"Duplicate",""))</x:f>
      </x:c>
      <x:c r="L102" s="2" t="str">
        <x:f>IF(A102="","",IF(OR(AND(E102&lt;&gt;"",B102=""),AND(F102&lt;&gt;"",E102=""),AND(G102&lt;&gt;"",F102=""),AND(H102&lt;&gt;"",G102=""),AND(I102&lt;&gt;"",H102="")),"Missing earlier stage",IF(OR(AND(E102&lt;&gt;"",E102&lt;B102),AND(F102&lt;&gt;"",F102&lt;E102),AND(G102&lt;&gt;"",G102&lt;F102),AND(H102&lt;&gt;"",H102&lt;G102),AND(I102&lt;&gt;"",I102&lt;H102)),"Date order","")))</x:f>
      </x:c>
      <x:c r="M102" s="2" t="str">
        <x:f>IF(A102="","",IF(B102="","Missing capture",""))</x:f>
      </x:c>
      <x:c r="N102" s="2" t="str">
        <x:f>IF(A102="","",IF(AND(ISNUMBER(I102),NOT(ISNUMBER(J102))),1,0))</x:f>
      </x:c>
    </x:row>
    <x:row r="103" ht="23" customHeight="1">
      <x:c r="A103" s="5"/>
      <x:c r="B103" s="6"/>
      <x:c r="C103" s="5"/>
      <x:c r="D103" s="5"/>
      <x:c r="E103" s="6"/>
      <x:c r="F103" s="6"/>
      <x:c r="G103" s="6"/>
      <x:c r="H103" s="6"/>
      <x:c r="I103" s="6"/>
      <x:c r="J103" s="14"/>
      <x:c r="K103" s="2" t="str">
        <x:f>IF(A103="","",IF(COUNTIFS($A$6:$A$505,A103)&gt;1,"Duplicate",""))</x:f>
      </x:c>
      <x:c r="L103" s="2" t="str">
        <x:f>IF(A103="","",IF(OR(AND(E103&lt;&gt;"",B103=""),AND(F103&lt;&gt;"",E103=""),AND(G103&lt;&gt;"",F103=""),AND(H103&lt;&gt;"",G103=""),AND(I103&lt;&gt;"",H103="")),"Missing earlier stage",IF(OR(AND(E103&lt;&gt;"",E103&lt;B103),AND(F103&lt;&gt;"",F103&lt;E103),AND(G103&lt;&gt;"",G103&lt;F103),AND(H103&lt;&gt;"",H103&lt;G103),AND(I103&lt;&gt;"",I103&lt;H103)),"Date order","")))</x:f>
      </x:c>
      <x:c r="M103" s="2" t="str">
        <x:f>IF(A103="","",IF(B103="","Missing capture",""))</x:f>
      </x:c>
      <x:c r="N103" s="2" t="str">
        <x:f>IF(A103="","",IF(AND(ISNUMBER(I103),NOT(ISNUMBER(J103))),1,0))</x:f>
      </x:c>
    </x:row>
    <x:row r="104" ht="23" customHeight="1">
      <x:c r="A104" s="5"/>
      <x:c r="B104" s="6"/>
      <x:c r="C104" s="5"/>
      <x:c r="D104" s="5"/>
      <x:c r="E104" s="6"/>
      <x:c r="F104" s="6"/>
      <x:c r="G104" s="6"/>
      <x:c r="H104" s="6"/>
      <x:c r="I104" s="6"/>
      <x:c r="J104" s="14"/>
      <x:c r="K104" s="2" t="str">
        <x:f>IF(A104="","",IF(COUNTIFS($A$6:$A$505,A104)&gt;1,"Duplicate",""))</x:f>
      </x:c>
      <x:c r="L104" s="2" t="str">
        <x:f>IF(A104="","",IF(OR(AND(E104&lt;&gt;"",B104=""),AND(F104&lt;&gt;"",E104=""),AND(G104&lt;&gt;"",F104=""),AND(H104&lt;&gt;"",G104=""),AND(I104&lt;&gt;"",H104="")),"Missing earlier stage",IF(OR(AND(E104&lt;&gt;"",E104&lt;B104),AND(F104&lt;&gt;"",F104&lt;E104),AND(G104&lt;&gt;"",G104&lt;F104),AND(H104&lt;&gt;"",H104&lt;G104),AND(I104&lt;&gt;"",I104&lt;H104)),"Date order","")))</x:f>
      </x:c>
      <x:c r="M104" s="2" t="str">
        <x:f>IF(A104="","",IF(B104="","Missing capture",""))</x:f>
      </x:c>
      <x:c r="N104" s="2" t="str">
        <x:f>IF(A104="","",IF(AND(ISNUMBER(I104),NOT(ISNUMBER(J104))),1,0))</x:f>
      </x:c>
    </x:row>
    <x:row r="105" ht="23" customHeight="1">
      <x:c r="A105" s="5"/>
      <x:c r="B105" s="6"/>
      <x:c r="C105" s="5"/>
      <x:c r="D105" s="5"/>
      <x:c r="E105" s="6"/>
      <x:c r="F105" s="6"/>
      <x:c r="G105" s="6"/>
      <x:c r="H105" s="6"/>
      <x:c r="I105" s="6"/>
      <x:c r="J105" s="14"/>
      <x:c r="K105" s="2" t="str">
        <x:f>IF(A105="","",IF(COUNTIFS($A$6:$A$505,A105)&gt;1,"Duplicate",""))</x:f>
      </x:c>
      <x:c r="L105" s="2" t="str">
        <x:f>IF(A105="","",IF(OR(AND(E105&lt;&gt;"",B105=""),AND(F105&lt;&gt;"",E105=""),AND(G105&lt;&gt;"",F105=""),AND(H105&lt;&gt;"",G105=""),AND(I105&lt;&gt;"",H105="")),"Missing earlier stage",IF(OR(AND(E105&lt;&gt;"",E105&lt;B105),AND(F105&lt;&gt;"",F105&lt;E105),AND(G105&lt;&gt;"",G105&lt;F105),AND(H105&lt;&gt;"",H105&lt;G105),AND(I105&lt;&gt;"",I105&lt;H105)),"Date order","")))</x:f>
      </x:c>
      <x:c r="M105" s="2" t="str">
        <x:f>IF(A105="","",IF(B105="","Missing capture",""))</x:f>
      </x:c>
      <x:c r="N105" s="2" t="str">
        <x:f>IF(A105="","",IF(AND(ISNUMBER(I105),NOT(ISNUMBER(J105))),1,0))</x:f>
      </x:c>
    </x:row>
    <x:row r="106" ht="23" customHeight="1">
      <x:c r="A106" s="5"/>
      <x:c r="B106" s="6"/>
      <x:c r="C106" s="5"/>
      <x:c r="D106" s="5"/>
      <x:c r="E106" s="6"/>
      <x:c r="F106" s="6"/>
      <x:c r="G106" s="6"/>
      <x:c r="H106" s="6"/>
      <x:c r="I106" s="6"/>
      <x:c r="J106" s="14"/>
      <x:c r="K106" s="2" t="str">
        <x:f>IF(A106="","",IF(COUNTIFS($A$6:$A$505,A106)&gt;1,"Duplicate",""))</x:f>
      </x:c>
      <x:c r="L106" s="2" t="str">
        <x:f>IF(A106="","",IF(OR(AND(E106&lt;&gt;"",B106=""),AND(F106&lt;&gt;"",E106=""),AND(G106&lt;&gt;"",F106=""),AND(H106&lt;&gt;"",G106=""),AND(I106&lt;&gt;"",H106="")),"Missing earlier stage",IF(OR(AND(E106&lt;&gt;"",E106&lt;B106),AND(F106&lt;&gt;"",F106&lt;E106),AND(G106&lt;&gt;"",G106&lt;F106),AND(H106&lt;&gt;"",H106&lt;G106),AND(I106&lt;&gt;"",I106&lt;H106)),"Date order","")))</x:f>
      </x:c>
      <x:c r="M106" s="2" t="str">
        <x:f>IF(A106="","",IF(B106="","Missing capture",""))</x:f>
      </x:c>
      <x:c r="N106" s="2" t="str">
        <x:f>IF(A106="","",IF(AND(ISNUMBER(I106),NOT(ISNUMBER(J106))),1,0))</x:f>
      </x:c>
    </x:row>
    <x:row r="107" ht="23" customHeight="1">
      <x:c r="A107" s="5"/>
      <x:c r="B107" s="6"/>
      <x:c r="C107" s="5"/>
      <x:c r="D107" s="5"/>
      <x:c r="E107" s="6"/>
      <x:c r="F107" s="6"/>
      <x:c r="G107" s="6"/>
      <x:c r="H107" s="6"/>
      <x:c r="I107" s="6"/>
      <x:c r="J107" s="14"/>
      <x:c r="K107" s="2" t="str">
        <x:f>IF(A107="","",IF(COUNTIFS($A$6:$A$505,A107)&gt;1,"Duplicate",""))</x:f>
      </x:c>
      <x:c r="L107" s="2" t="str">
        <x:f>IF(A107="","",IF(OR(AND(E107&lt;&gt;"",B107=""),AND(F107&lt;&gt;"",E107=""),AND(G107&lt;&gt;"",F107=""),AND(H107&lt;&gt;"",G107=""),AND(I107&lt;&gt;"",H107="")),"Missing earlier stage",IF(OR(AND(E107&lt;&gt;"",E107&lt;B107),AND(F107&lt;&gt;"",F107&lt;E107),AND(G107&lt;&gt;"",G107&lt;F107),AND(H107&lt;&gt;"",H107&lt;G107),AND(I107&lt;&gt;"",I107&lt;H107)),"Date order","")))</x:f>
      </x:c>
      <x:c r="M107" s="2" t="str">
        <x:f>IF(A107="","",IF(B107="","Missing capture",""))</x:f>
      </x:c>
      <x:c r="N107" s="2" t="str">
        <x:f>IF(A107="","",IF(AND(ISNUMBER(I107),NOT(ISNUMBER(J107))),1,0))</x:f>
      </x:c>
    </x:row>
    <x:row r="108" ht="23" customHeight="1">
      <x:c r="A108" s="5"/>
      <x:c r="B108" s="6"/>
      <x:c r="C108" s="5"/>
      <x:c r="D108" s="5"/>
      <x:c r="E108" s="6"/>
      <x:c r="F108" s="6"/>
      <x:c r="G108" s="6"/>
      <x:c r="H108" s="6"/>
      <x:c r="I108" s="6"/>
      <x:c r="J108" s="14"/>
      <x:c r="K108" s="2" t="str">
        <x:f>IF(A108="","",IF(COUNTIFS($A$6:$A$505,A108)&gt;1,"Duplicate",""))</x:f>
      </x:c>
      <x:c r="L108" s="2" t="str">
        <x:f>IF(A108="","",IF(OR(AND(E108&lt;&gt;"",B108=""),AND(F108&lt;&gt;"",E108=""),AND(G108&lt;&gt;"",F108=""),AND(H108&lt;&gt;"",G108=""),AND(I108&lt;&gt;"",H108="")),"Missing earlier stage",IF(OR(AND(E108&lt;&gt;"",E108&lt;B108),AND(F108&lt;&gt;"",F108&lt;E108),AND(G108&lt;&gt;"",G108&lt;F108),AND(H108&lt;&gt;"",H108&lt;G108),AND(I108&lt;&gt;"",I108&lt;H108)),"Date order","")))</x:f>
      </x:c>
      <x:c r="M108" s="2" t="str">
        <x:f>IF(A108="","",IF(B108="","Missing capture",""))</x:f>
      </x:c>
      <x:c r="N108" s="2" t="str">
        <x:f>IF(A108="","",IF(AND(ISNUMBER(I108),NOT(ISNUMBER(J108))),1,0))</x:f>
      </x:c>
    </x:row>
    <x:row r="109" ht="23" customHeight="1">
      <x:c r="A109" s="5"/>
      <x:c r="B109" s="6"/>
      <x:c r="C109" s="5"/>
      <x:c r="D109" s="5"/>
      <x:c r="E109" s="6"/>
      <x:c r="F109" s="6"/>
      <x:c r="G109" s="6"/>
      <x:c r="H109" s="6"/>
      <x:c r="I109" s="6"/>
      <x:c r="J109" s="14"/>
      <x:c r="K109" s="2" t="str">
        <x:f>IF(A109="","",IF(COUNTIFS($A$6:$A$505,A109)&gt;1,"Duplicate",""))</x:f>
      </x:c>
      <x:c r="L109" s="2" t="str">
        <x:f>IF(A109="","",IF(OR(AND(E109&lt;&gt;"",B109=""),AND(F109&lt;&gt;"",E109=""),AND(G109&lt;&gt;"",F109=""),AND(H109&lt;&gt;"",G109=""),AND(I109&lt;&gt;"",H109="")),"Missing earlier stage",IF(OR(AND(E109&lt;&gt;"",E109&lt;B109),AND(F109&lt;&gt;"",F109&lt;E109),AND(G109&lt;&gt;"",G109&lt;F109),AND(H109&lt;&gt;"",H109&lt;G109),AND(I109&lt;&gt;"",I109&lt;H109)),"Date order","")))</x:f>
      </x:c>
      <x:c r="M109" s="2" t="str">
        <x:f>IF(A109="","",IF(B109="","Missing capture",""))</x:f>
      </x:c>
      <x:c r="N109" s="2" t="str">
        <x:f>IF(A109="","",IF(AND(ISNUMBER(I109),NOT(ISNUMBER(J109))),1,0))</x:f>
      </x:c>
    </x:row>
    <x:row r="110" ht="23" customHeight="1">
      <x:c r="A110" s="5"/>
      <x:c r="B110" s="6"/>
      <x:c r="C110" s="5"/>
      <x:c r="D110" s="5"/>
      <x:c r="E110" s="6"/>
      <x:c r="F110" s="6"/>
      <x:c r="G110" s="6"/>
      <x:c r="H110" s="6"/>
      <x:c r="I110" s="6"/>
      <x:c r="J110" s="14"/>
      <x:c r="K110" s="2" t="str">
        <x:f>IF(A110="","",IF(COUNTIFS($A$6:$A$505,A110)&gt;1,"Duplicate",""))</x:f>
      </x:c>
      <x:c r="L110" s="2" t="str">
        <x:f>IF(A110="","",IF(OR(AND(E110&lt;&gt;"",B110=""),AND(F110&lt;&gt;"",E110=""),AND(G110&lt;&gt;"",F110=""),AND(H110&lt;&gt;"",G110=""),AND(I110&lt;&gt;"",H110="")),"Missing earlier stage",IF(OR(AND(E110&lt;&gt;"",E110&lt;B110),AND(F110&lt;&gt;"",F110&lt;E110),AND(G110&lt;&gt;"",G110&lt;F110),AND(H110&lt;&gt;"",H110&lt;G110),AND(I110&lt;&gt;"",I110&lt;H110)),"Date order","")))</x:f>
      </x:c>
      <x:c r="M110" s="2" t="str">
        <x:f>IF(A110="","",IF(B110="","Missing capture",""))</x:f>
      </x:c>
      <x:c r="N110" s="2" t="str">
        <x:f>IF(A110="","",IF(AND(ISNUMBER(I110),NOT(ISNUMBER(J110))),1,0))</x:f>
      </x:c>
    </x:row>
    <x:row r="111" ht="23" customHeight="1">
      <x:c r="A111" s="5"/>
      <x:c r="B111" s="6"/>
      <x:c r="C111" s="5"/>
      <x:c r="D111" s="5"/>
      <x:c r="E111" s="6"/>
      <x:c r="F111" s="6"/>
      <x:c r="G111" s="6"/>
      <x:c r="H111" s="6"/>
      <x:c r="I111" s="6"/>
      <x:c r="J111" s="14"/>
      <x:c r="K111" s="2" t="str">
        <x:f>IF(A111="","",IF(COUNTIFS($A$6:$A$505,A111)&gt;1,"Duplicate",""))</x:f>
      </x:c>
      <x:c r="L111" s="2" t="str">
        <x:f>IF(A111="","",IF(OR(AND(E111&lt;&gt;"",B111=""),AND(F111&lt;&gt;"",E111=""),AND(G111&lt;&gt;"",F111=""),AND(H111&lt;&gt;"",G111=""),AND(I111&lt;&gt;"",H111="")),"Missing earlier stage",IF(OR(AND(E111&lt;&gt;"",E111&lt;B111),AND(F111&lt;&gt;"",F111&lt;E111),AND(G111&lt;&gt;"",G111&lt;F111),AND(H111&lt;&gt;"",H111&lt;G111),AND(I111&lt;&gt;"",I111&lt;H111)),"Date order","")))</x:f>
      </x:c>
      <x:c r="M111" s="2" t="str">
        <x:f>IF(A111="","",IF(B111="","Missing capture",""))</x:f>
      </x:c>
      <x:c r="N111" s="2" t="str">
        <x:f>IF(A111="","",IF(AND(ISNUMBER(I111),NOT(ISNUMBER(J111))),1,0))</x:f>
      </x:c>
    </x:row>
    <x:row r="112" ht="23" customHeight="1">
      <x:c r="A112" s="5"/>
      <x:c r="B112" s="6"/>
      <x:c r="C112" s="5"/>
      <x:c r="D112" s="5"/>
      <x:c r="E112" s="6"/>
      <x:c r="F112" s="6"/>
      <x:c r="G112" s="6"/>
      <x:c r="H112" s="6"/>
      <x:c r="I112" s="6"/>
      <x:c r="J112" s="14"/>
      <x:c r="K112" s="2" t="str">
        <x:f>IF(A112="","",IF(COUNTIFS($A$6:$A$505,A112)&gt;1,"Duplicate",""))</x:f>
      </x:c>
      <x:c r="L112" s="2" t="str">
        <x:f>IF(A112="","",IF(OR(AND(E112&lt;&gt;"",B112=""),AND(F112&lt;&gt;"",E112=""),AND(G112&lt;&gt;"",F112=""),AND(H112&lt;&gt;"",G112=""),AND(I112&lt;&gt;"",H112="")),"Missing earlier stage",IF(OR(AND(E112&lt;&gt;"",E112&lt;B112),AND(F112&lt;&gt;"",F112&lt;E112),AND(G112&lt;&gt;"",G112&lt;F112),AND(H112&lt;&gt;"",H112&lt;G112),AND(I112&lt;&gt;"",I112&lt;H112)),"Date order","")))</x:f>
      </x:c>
      <x:c r="M112" s="2" t="str">
        <x:f>IF(A112="","",IF(B112="","Missing capture",""))</x:f>
      </x:c>
      <x:c r="N112" s="2" t="str">
        <x:f>IF(A112="","",IF(AND(ISNUMBER(I112),NOT(ISNUMBER(J112))),1,0))</x:f>
      </x:c>
    </x:row>
    <x:row r="113" ht="23" customHeight="1">
      <x:c r="A113" s="5"/>
      <x:c r="B113" s="6"/>
      <x:c r="C113" s="5"/>
      <x:c r="D113" s="5"/>
      <x:c r="E113" s="6"/>
      <x:c r="F113" s="6"/>
      <x:c r="G113" s="6"/>
      <x:c r="H113" s="6"/>
      <x:c r="I113" s="6"/>
      <x:c r="J113" s="14"/>
      <x:c r="K113" s="2" t="str">
        <x:f>IF(A113="","",IF(COUNTIFS($A$6:$A$505,A113)&gt;1,"Duplicate",""))</x:f>
      </x:c>
      <x:c r="L113" s="2" t="str">
        <x:f>IF(A113="","",IF(OR(AND(E113&lt;&gt;"",B113=""),AND(F113&lt;&gt;"",E113=""),AND(G113&lt;&gt;"",F113=""),AND(H113&lt;&gt;"",G113=""),AND(I113&lt;&gt;"",H113="")),"Missing earlier stage",IF(OR(AND(E113&lt;&gt;"",E113&lt;B113),AND(F113&lt;&gt;"",F113&lt;E113),AND(G113&lt;&gt;"",G113&lt;F113),AND(H113&lt;&gt;"",H113&lt;G113),AND(I113&lt;&gt;"",I113&lt;H113)),"Date order","")))</x:f>
      </x:c>
      <x:c r="M113" s="2" t="str">
        <x:f>IF(A113="","",IF(B113="","Missing capture",""))</x:f>
      </x:c>
      <x:c r="N113" s="2" t="str">
        <x:f>IF(A113="","",IF(AND(ISNUMBER(I113),NOT(ISNUMBER(J113))),1,0))</x:f>
      </x:c>
    </x:row>
    <x:row r="114" ht="23" customHeight="1">
      <x:c r="A114" s="5"/>
      <x:c r="B114" s="6"/>
      <x:c r="C114" s="5"/>
      <x:c r="D114" s="5"/>
      <x:c r="E114" s="6"/>
      <x:c r="F114" s="6"/>
      <x:c r="G114" s="6"/>
      <x:c r="H114" s="6"/>
      <x:c r="I114" s="6"/>
      <x:c r="J114" s="14"/>
      <x:c r="K114" s="2" t="str">
        <x:f>IF(A114="","",IF(COUNTIFS($A$6:$A$505,A114)&gt;1,"Duplicate",""))</x:f>
      </x:c>
      <x:c r="L114" s="2" t="str">
        <x:f>IF(A114="","",IF(OR(AND(E114&lt;&gt;"",B114=""),AND(F114&lt;&gt;"",E114=""),AND(G114&lt;&gt;"",F114=""),AND(H114&lt;&gt;"",G114=""),AND(I114&lt;&gt;"",H114="")),"Missing earlier stage",IF(OR(AND(E114&lt;&gt;"",E114&lt;B114),AND(F114&lt;&gt;"",F114&lt;E114),AND(G114&lt;&gt;"",G114&lt;F114),AND(H114&lt;&gt;"",H114&lt;G114),AND(I114&lt;&gt;"",I114&lt;H114)),"Date order","")))</x:f>
      </x:c>
      <x:c r="M114" s="2" t="str">
        <x:f>IF(A114="","",IF(B114="","Missing capture",""))</x:f>
      </x:c>
      <x:c r="N114" s="2" t="str">
        <x:f>IF(A114="","",IF(AND(ISNUMBER(I114),NOT(ISNUMBER(J114))),1,0))</x:f>
      </x:c>
    </x:row>
    <x:row r="115" ht="23" customHeight="1">
      <x:c r="A115" s="5"/>
      <x:c r="B115" s="6"/>
      <x:c r="C115" s="5"/>
      <x:c r="D115" s="5"/>
      <x:c r="E115" s="6"/>
      <x:c r="F115" s="6"/>
      <x:c r="G115" s="6"/>
      <x:c r="H115" s="6"/>
      <x:c r="I115" s="6"/>
      <x:c r="J115" s="14"/>
      <x:c r="K115" s="2" t="str">
        <x:f>IF(A115="","",IF(COUNTIFS($A$6:$A$505,A115)&gt;1,"Duplicate",""))</x:f>
      </x:c>
      <x:c r="L115" s="2" t="str">
        <x:f>IF(A115="","",IF(OR(AND(E115&lt;&gt;"",B115=""),AND(F115&lt;&gt;"",E115=""),AND(G115&lt;&gt;"",F115=""),AND(H115&lt;&gt;"",G115=""),AND(I115&lt;&gt;"",H115="")),"Missing earlier stage",IF(OR(AND(E115&lt;&gt;"",E115&lt;B115),AND(F115&lt;&gt;"",F115&lt;E115),AND(G115&lt;&gt;"",G115&lt;F115),AND(H115&lt;&gt;"",H115&lt;G115),AND(I115&lt;&gt;"",I115&lt;H115)),"Date order","")))</x:f>
      </x:c>
      <x:c r="M115" s="2" t="str">
        <x:f>IF(A115="","",IF(B115="","Missing capture",""))</x:f>
      </x:c>
      <x:c r="N115" s="2" t="str">
        <x:f>IF(A115="","",IF(AND(ISNUMBER(I115),NOT(ISNUMBER(J115))),1,0))</x:f>
      </x:c>
    </x:row>
    <x:row r="116" ht="23" customHeight="1">
      <x:c r="A116" s="5"/>
      <x:c r="B116" s="6"/>
      <x:c r="C116" s="5"/>
      <x:c r="D116" s="5"/>
      <x:c r="E116" s="6"/>
      <x:c r="F116" s="6"/>
      <x:c r="G116" s="6"/>
      <x:c r="H116" s="6"/>
      <x:c r="I116" s="6"/>
      <x:c r="J116" s="14"/>
      <x:c r="K116" s="2" t="str">
        <x:f>IF(A116="","",IF(COUNTIFS($A$6:$A$505,A116)&gt;1,"Duplicate",""))</x:f>
      </x:c>
      <x:c r="L116" s="2" t="str">
        <x:f>IF(A116="","",IF(OR(AND(E116&lt;&gt;"",B116=""),AND(F116&lt;&gt;"",E116=""),AND(G116&lt;&gt;"",F116=""),AND(H116&lt;&gt;"",G116=""),AND(I116&lt;&gt;"",H116="")),"Missing earlier stage",IF(OR(AND(E116&lt;&gt;"",E116&lt;B116),AND(F116&lt;&gt;"",F116&lt;E116),AND(G116&lt;&gt;"",G116&lt;F116),AND(H116&lt;&gt;"",H116&lt;G116),AND(I116&lt;&gt;"",I116&lt;H116)),"Date order","")))</x:f>
      </x:c>
      <x:c r="M116" s="2" t="str">
        <x:f>IF(A116="","",IF(B116="","Missing capture",""))</x:f>
      </x:c>
      <x:c r="N116" s="2" t="str">
        <x:f>IF(A116="","",IF(AND(ISNUMBER(I116),NOT(ISNUMBER(J116))),1,0))</x:f>
      </x:c>
    </x:row>
    <x:row r="117" ht="23" customHeight="1">
      <x:c r="A117" s="5"/>
      <x:c r="B117" s="6"/>
      <x:c r="C117" s="5"/>
      <x:c r="D117" s="5"/>
      <x:c r="E117" s="6"/>
      <x:c r="F117" s="6"/>
      <x:c r="G117" s="6"/>
      <x:c r="H117" s="6"/>
      <x:c r="I117" s="6"/>
      <x:c r="J117" s="14"/>
      <x:c r="K117" s="2" t="str">
        <x:f>IF(A117="","",IF(COUNTIFS($A$6:$A$505,A117)&gt;1,"Duplicate",""))</x:f>
      </x:c>
      <x:c r="L117" s="2" t="str">
        <x:f>IF(A117="","",IF(OR(AND(E117&lt;&gt;"",B117=""),AND(F117&lt;&gt;"",E117=""),AND(G117&lt;&gt;"",F117=""),AND(H117&lt;&gt;"",G117=""),AND(I117&lt;&gt;"",H117="")),"Missing earlier stage",IF(OR(AND(E117&lt;&gt;"",E117&lt;B117),AND(F117&lt;&gt;"",F117&lt;E117),AND(G117&lt;&gt;"",G117&lt;F117),AND(H117&lt;&gt;"",H117&lt;G117),AND(I117&lt;&gt;"",I117&lt;H117)),"Date order","")))</x:f>
      </x:c>
      <x:c r="M117" s="2" t="str">
        <x:f>IF(A117="","",IF(B117="","Missing capture",""))</x:f>
      </x:c>
      <x:c r="N117" s="2" t="str">
        <x:f>IF(A117="","",IF(AND(ISNUMBER(I117),NOT(ISNUMBER(J117))),1,0))</x:f>
      </x:c>
    </x:row>
    <x:row r="118" ht="23" customHeight="1">
      <x:c r="A118" s="5"/>
      <x:c r="B118" s="6"/>
      <x:c r="C118" s="5"/>
      <x:c r="D118" s="5"/>
      <x:c r="E118" s="6"/>
      <x:c r="F118" s="6"/>
      <x:c r="G118" s="6"/>
      <x:c r="H118" s="6"/>
      <x:c r="I118" s="6"/>
      <x:c r="J118" s="14"/>
      <x:c r="K118" s="2" t="str">
        <x:f>IF(A118="","",IF(COUNTIFS($A$6:$A$505,A118)&gt;1,"Duplicate",""))</x:f>
      </x:c>
      <x:c r="L118" s="2" t="str">
        <x:f>IF(A118="","",IF(OR(AND(E118&lt;&gt;"",B118=""),AND(F118&lt;&gt;"",E118=""),AND(G118&lt;&gt;"",F118=""),AND(H118&lt;&gt;"",G118=""),AND(I118&lt;&gt;"",H118="")),"Missing earlier stage",IF(OR(AND(E118&lt;&gt;"",E118&lt;B118),AND(F118&lt;&gt;"",F118&lt;E118),AND(G118&lt;&gt;"",G118&lt;F118),AND(H118&lt;&gt;"",H118&lt;G118),AND(I118&lt;&gt;"",I118&lt;H118)),"Date order","")))</x:f>
      </x:c>
      <x:c r="M118" s="2" t="str">
        <x:f>IF(A118="","",IF(B118="","Missing capture",""))</x:f>
      </x:c>
      <x:c r="N118" s="2" t="str">
        <x:f>IF(A118="","",IF(AND(ISNUMBER(I118),NOT(ISNUMBER(J118))),1,0))</x:f>
      </x:c>
    </x:row>
    <x:row r="119" ht="23" customHeight="1">
      <x:c r="A119" s="5"/>
      <x:c r="B119" s="6"/>
      <x:c r="C119" s="5"/>
      <x:c r="D119" s="5"/>
      <x:c r="E119" s="6"/>
      <x:c r="F119" s="6"/>
      <x:c r="G119" s="6"/>
      <x:c r="H119" s="6"/>
      <x:c r="I119" s="6"/>
      <x:c r="J119" s="14"/>
      <x:c r="K119" s="2" t="str">
        <x:f>IF(A119="","",IF(COUNTIFS($A$6:$A$505,A119)&gt;1,"Duplicate",""))</x:f>
      </x:c>
      <x:c r="L119" s="2" t="str">
        <x:f>IF(A119="","",IF(OR(AND(E119&lt;&gt;"",B119=""),AND(F119&lt;&gt;"",E119=""),AND(G119&lt;&gt;"",F119=""),AND(H119&lt;&gt;"",G119=""),AND(I119&lt;&gt;"",H119="")),"Missing earlier stage",IF(OR(AND(E119&lt;&gt;"",E119&lt;B119),AND(F119&lt;&gt;"",F119&lt;E119),AND(G119&lt;&gt;"",G119&lt;F119),AND(H119&lt;&gt;"",H119&lt;G119),AND(I119&lt;&gt;"",I119&lt;H119)),"Date order","")))</x:f>
      </x:c>
      <x:c r="M119" s="2" t="str">
        <x:f>IF(A119="","",IF(B119="","Missing capture",""))</x:f>
      </x:c>
      <x:c r="N119" s="2" t="str">
        <x:f>IF(A119="","",IF(AND(ISNUMBER(I119),NOT(ISNUMBER(J119))),1,0))</x:f>
      </x:c>
    </x:row>
    <x:row r="120" ht="23" customHeight="1">
      <x:c r="A120" s="5"/>
      <x:c r="B120" s="6"/>
      <x:c r="C120" s="5"/>
      <x:c r="D120" s="5"/>
      <x:c r="E120" s="6"/>
      <x:c r="F120" s="6"/>
      <x:c r="G120" s="6"/>
      <x:c r="H120" s="6"/>
      <x:c r="I120" s="6"/>
      <x:c r="J120" s="14"/>
      <x:c r="K120" s="2" t="str">
        <x:f>IF(A120="","",IF(COUNTIFS($A$6:$A$505,A120)&gt;1,"Duplicate",""))</x:f>
      </x:c>
      <x:c r="L120" s="2" t="str">
        <x:f>IF(A120="","",IF(OR(AND(E120&lt;&gt;"",B120=""),AND(F120&lt;&gt;"",E120=""),AND(G120&lt;&gt;"",F120=""),AND(H120&lt;&gt;"",G120=""),AND(I120&lt;&gt;"",H120="")),"Missing earlier stage",IF(OR(AND(E120&lt;&gt;"",E120&lt;B120),AND(F120&lt;&gt;"",F120&lt;E120),AND(G120&lt;&gt;"",G120&lt;F120),AND(H120&lt;&gt;"",H120&lt;G120),AND(I120&lt;&gt;"",I120&lt;H120)),"Date order","")))</x:f>
      </x:c>
      <x:c r="M120" s="2" t="str">
        <x:f>IF(A120="","",IF(B120="","Missing capture",""))</x:f>
      </x:c>
      <x:c r="N120" s="2" t="str">
        <x:f>IF(A120="","",IF(AND(ISNUMBER(I120),NOT(ISNUMBER(J120))),1,0))</x:f>
      </x:c>
    </x:row>
    <x:row r="121" ht="23" customHeight="1">
      <x:c r="A121" s="5"/>
      <x:c r="B121" s="6"/>
      <x:c r="C121" s="5"/>
      <x:c r="D121" s="5"/>
      <x:c r="E121" s="6"/>
      <x:c r="F121" s="6"/>
      <x:c r="G121" s="6"/>
      <x:c r="H121" s="6"/>
      <x:c r="I121" s="6"/>
      <x:c r="J121" s="14"/>
      <x:c r="K121" s="2" t="str">
        <x:f>IF(A121="","",IF(COUNTIFS($A$6:$A$505,A121)&gt;1,"Duplicate",""))</x:f>
      </x:c>
      <x:c r="L121" s="2" t="str">
        <x:f>IF(A121="","",IF(OR(AND(E121&lt;&gt;"",B121=""),AND(F121&lt;&gt;"",E121=""),AND(G121&lt;&gt;"",F121=""),AND(H121&lt;&gt;"",G121=""),AND(I121&lt;&gt;"",H121="")),"Missing earlier stage",IF(OR(AND(E121&lt;&gt;"",E121&lt;B121),AND(F121&lt;&gt;"",F121&lt;E121),AND(G121&lt;&gt;"",G121&lt;F121),AND(H121&lt;&gt;"",H121&lt;G121),AND(I121&lt;&gt;"",I121&lt;H121)),"Date order","")))</x:f>
      </x:c>
      <x:c r="M121" s="2" t="str">
        <x:f>IF(A121="","",IF(B121="","Missing capture",""))</x:f>
      </x:c>
      <x:c r="N121" s="2" t="str">
        <x:f>IF(A121="","",IF(AND(ISNUMBER(I121),NOT(ISNUMBER(J121))),1,0))</x:f>
      </x:c>
    </x:row>
    <x:row r="122" ht="23" customHeight="1">
      <x:c r="A122" s="5"/>
      <x:c r="B122" s="6"/>
      <x:c r="C122" s="5"/>
      <x:c r="D122" s="5"/>
      <x:c r="E122" s="6"/>
      <x:c r="F122" s="6"/>
      <x:c r="G122" s="6"/>
      <x:c r="H122" s="6"/>
      <x:c r="I122" s="6"/>
      <x:c r="J122" s="14"/>
      <x:c r="K122" s="2" t="str">
        <x:f>IF(A122="","",IF(COUNTIFS($A$6:$A$505,A122)&gt;1,"Duplicate",""))</x:f>
      </x:c>
      <x:c r="L122" s="2" t="str">
        <x:f>IF(A122="","",IF(OR(AND(E122&lt;&gt;"",B122=""),AND(F122&lt;&gt;"",E122=""),AND(G122&lt;&gt;"",F122=""),AND(H122&lt;&gt;"",G122=""),AND(I122&lt;&gt;"",H122="")),"Missing earlier stage",IF(OR(AND(E122&lt;&gt;"",E122&lt;B122),AND(F122&lt;&gt;"",F122&lt;E122),AND(G122&lt;&gt;"",G122&lt;F122),AND(H122&lt;&gt;"",H122&lt;G122),AND(I122&lt;&gt;"",I122&lt;H122)),"Date order","")))</x:f>
      </x:c>
      <x:c r="M122" s="2" t="str">
        <x:f>IF(A122="","",IF(B122="","Missing capture",""))</x:f>
      </x:c>
      <x:c r="N122" s="2" t="str">
        <x:f>IF(A122="","",IF(AND(ISNUMBER(I122),NOT(ISNUMBER(J122))),1,0))</x:f>
      </x:c>
    </x:row>
    <x:row r="123" ht="23" customHeight="1">
      <x:c r="A123" s="5"/>
      <x:c r="B123" s="6"/>
      <x:c r="C123" s="5"/>
      <x:c r="D123" s="5"/>
      <x:c r="E123" s="6"/>
      <x:c r="F123" s="6"/>
      <x:c r="G123" s="6"/>
      <x:c r="H123" s="6"/>
      <x:c r="I123" s="6"/>
      <x:c r="J123" s="14"/>
      <x:c r="K123" s="2" t="str">
        <x:f>IF(A123="","",IF(COUNTIFS($A$6:$A$505,A123)&gt;1,"Duplicate",""))</x:f>
      </x:c>
      <x:c r="L123" s="2" t="str">
        <x:f>IF(A123="","",IF(OR(AND(E123&lt;&gt;"",B123=""),AND(F123&lt;&gt;"",E123=""),AND(G123&lt;&gt;"",F123=""),AND(H123&lt;&gt;"",G123=""),AND(I123&lt;&gt;"",H123="")),"Missing earlier stage",IF(OR(AND(E123&lt;&gt;"",E123&lt;B123),AND(F123&lt;&gt;"",F123&lt;E123),AND(G123&lt;&gt;"",G123&lt;F123),AND(H123&lt;&gt;"",H123&lt;G123),AND(I123&lt;&gt;"",I123&lt;H123)),"Date order","")))</x:f>
      </x:c>
      <x:c r="M123" s="2" t="str">
        <x:f>IF(A123="","",IF(B123="","Missing capture",""))</x:f>
      </x:c>
      <x:c r="N123" s="2" t="str">
        <x:f>IF(A123="","",IF(AND(ISNUMBER(I123),NOT(ISNUMBER(J123))),1,0))</x:f>
      </x:c>
    </x:row>
    <x:row r="124" ht="23" customHeight="1">
      <x:c r="A124" s="5"/>
      <x:c r="B124" s="6"/>
      <x:c r="C124" s="5"/>
      <x:c r="D124" s="5"/>
      <x:c r="E124" s="6"/>
      <x:c r="F124" s="6"/>
      <x:c r="G124" s="6"/>
      <x:c r="H124" s="6"/>
      <x:c r="I124" s="6"/>
      <x:c r="J124" s="14"/>
      <x:c r="K124" s="2" t="str">
        <x:f>IF(A124="","",IF(COUNTIFS($A$6:$A$505,A124)&gt;1,"Duplicate",""))</x:f>
      </x:c>
      <x:c r="L124" s="2" t="str">
        <x:f>IF(A124="","",IF(OR(AND(E124&lt;&gt;"",B124=""),AND(F124&lt;&gt;"",E124=""),AND(G124&lt;&gt;"",F124=""),AND(H124&lt;&gt;"",G124=""),AND(I124&lt;&gt;"",H124="")),"Missing earlier stage",IF(OR(AND(E124&lt;&gt;"",E124&lt;B124),AND(F124&lt;&gt;"",F124&lt;E124),AND(G124&lt;&gt;"",G124&lt;F124),AND(H124&lt;&gt;"",H124&lt;G124),AND(I124&lt;&gt;"",I124&lt;H124)),"Date order","")))</x:f>
      </x:c>
      <x:c r="M124" s="2" t="str">
        <x:f>IF(A124="","",IF(B124="","Missing capture",""))</x:f>
      </x:c>
      <x:c r="N124" s="2" t="str">
        <x:f>IF(A124="","",IF(AND(ISNUMBER(I124),NOT(ISNUMBER(J124))),1,0))</x:f>
      </x:c>
    </x:row>
    <x:row r="125" ht="23" customHeight="1">
      <x:c r="A125" s="5"/>
      <x:c r="B125" s="6"/>
      <x:c r="C125" s="5"/>
      <x:c r="D125" s="5"/>
      <x:c r="E125" s="6"/>
      <x:c r="F125" s="6"/>
      <x:c r="G125" s="6"/>
      <x:c r="H125" s="6"/>
      <x:c r="I125" s="6"/>
      <x:c r="J125" s="14"/>
      <x:c r="K125" s="2" t="str">
        <x:f>IF(A125="","",IF(COUNTIFS($A$6:$A$505,A125)&gt;1,"Duplicate",""))</x:f>
      </x:c>
      <x:c r="L125" s="2" t="str">
        <x:f>IF(A125="","",IF(OR(AND(E125&lt;&gt;"",B125=""),AND(F125&lt;&gt;"",E125=""),AND(G125&lt;&gt;"",F125=""),AND(H125&lt;&gt;"",G125=""),AND(I125&lt;&gt;"",H125="")),"Missing earlier stage",IF(OR(AND(E125&lt;&gt;"",E125&lt;B125),AND(F125&lt;&gt;"",F125&lt;E125),AND(G125&lt;&gt;"",G125&lt;F125),AND(H125&lt;&gt;"",H125&lt;G125),AND(I125&lt;&gt;"",I125&lt;H125)),"Date order","")))</x:f>
      </x:c>
      <x:c r="M125" s="2" t="str">
        <x:f>IF(A125="","",IF(B125="","Missing capture",""))</x:f>
      </x:c>
      <x:c r="N125" s="2" t="str">
        <x:f>IF(A125="","",IF(AND(ISNUMBER(I125),NOT(ISNUMBER(J125))),1,0))</x:f>
      </x:c>
    </x:row>
    <x:row r="126" ht="23" customHeight="1">
      <x:c r="A126" s="5"/>
      <x:c r="B126" s="6"/>
      <x:c r="C126" s="5"/>
      <x:c r="D126" s="5"/>
      <x:c r="E126" s="6"/>
      <x:c r="F126" s="6"/>
      <x:c r="G126" s="6"/>
      <x:c r="H126" s="6"/>
      <x:c r="I126" s="6"/>
      <x:c r="J126" s="14"/>
      <x:c r="K126" s="2" t="str">
        <x:f>IF(A126="","",IF(COUNTIFS($A$6:$A$505,A126)&gt;1,"Duplicate",""))</x:f>
      </x:c>
      <x:c r="L126" s="2" t="str">
        <x:f>IF(A126="","",IF(OR(AND(E126&lt;&gt;"",B126=""),AND(F126&lt;&gt;"",E126=""),AND(G126&lt;&gt;"",F126=""),AND(H126&lt;&gt;"",G126=""),AND(I126&lt;&gt;"",H126="")),"Missing earlier stage",IF(OR(AND(E126&lt;&gt;"",E126&lt;B126),AND(F126&lt;&gt;"",F126&lt;E126),AND(G126&lt;&gt;"",G126&lt;F126),AND(H126&lt;&gt;"",H126&lt;G126),AND(I126&lt;&gt;"",I126&lt;H126)),"Date order","")))</x:f>
      </x:c>
      <x:c r="M126" s="2" t="str">
        <x:f>IF(A126="","",IF(B126="","Missing capture",""))</x:f>
      </x:c>
      <x:c r="N126" s="2" t="str">
        <x:f>IF(A126="","",IF(AND(ISNUMBER(I126),NOT(ISNUMBER(J126))),1,0))</x:f>
      </x:c>
    </x:row>
    <x:row r="127" ht="23" customHeight="1">
      <x:c r="A127" s="5"/>
      <x:c r="B127" s="6"/>
      <x:c r="C127" s="5"/>
      <x:c r="D127" s="5"/>
      <x:c r="E127" s="6"/>
      <x:c r="F127" s="6"/>
      <x:c r="G127" s="6"/>
      <x:c r="H127" s="6"/>
      <x:c r="I127" s="6"/>
      <x:c r="J127" s="14"/>
      <x:c r="K127" s="2" t="str">
        <x:f>IF(A127="","",IF(COUNTIFS($A$6:$A$505,A127)&gt;1,"Duplicate",""))</x:f>
      </x:c>
      <x:c r="L127" s="2" t="str">
        <x:f>IF(A127="","",IF(OR(AND(E127&lt;&gt;"",B127=""),AND(F127&lt;&gt;"",E127=""),AND(G127&lt;&gt;"",F127=""),AND(H127&lt;&gt;"",G127=""),AND(I127&lt;&gt;"",H127="")),"Missing earlier stage",IF(OR(AND(E127&lt;&gt;"",E127&lt;B127),AND(F127&lt;&gt;"",F127&lt;E127),AND(G127&lt;&gt;"",G127&lt;F127),AND(H127&lt;&gt;"",H127&lt;G127),AND(I127&lt;&gt;"",I127&lt;H127)),"Date order","")))</x:f>
      </x:c>
      <x:c r="M127" s="2" t="str">
        <x:f>IF(A127="","",IF(B127="","Missing capture",""))</x:f>
      </x:c>
      <x:c r="N127" s="2" t="str">
        <x:f>IF(A127="","",IF(AND(ISNUMBER(I127),NOT(ISNUMBER(J127))),1,0))</x:f>
      </x:c>
    </x:row>
    <x:row r="128" ht="23" customHeight="1">
      <x:c r="A128" s="5"/>
      <x:c r="B128" s="6"/>
      <x:c r="C128" s="5"/>
      <x:c r="D128" s="5"/>
      <x:c r="E128" s="6"/>
      <x:c r="F128" s="6"/>
      <x:c r="G128" s="6"/>
      <x:c r="H128" s="6"/>
      <x:c r="I128" s="6"/>
      <x:c r="J128" s="14"/>
      <x:c r="K128" s="2" t="str">
        <x:f>IF(A128="","",IF(COUNTIFS($A$6:$A$505,A128)&gt;1,"Duplicate",""))</x:f>
      </x:c>
      <x:c r="L128" s="2" t="str">
        <x:f>IF(A128="","",IF(OR(AND(E128&lt;&gt;"",B128=""),AND(F128&lt;&gt;"",E128=""),AND(G128&lt;&gt;"",F128=""),AND(H128&lt;&gt;"",G128=""),AND(I128&lt;&gt;"",H128="")),"Missing earlier stage",IF(OR(AND(E128&lt;&gt;"",E128&lt;B128),AND(F128&lt;&gt;"",F128&lt;E128),AND(G128&lt;&gt;"",G128&lt;F128),AND(H128&lt;&gt;"",H128&lt;G128),AND(I128&lt;&gt;"",I128&lt;H128)),"Date order","")))</x:f>
      </x:c>
      <x:c r="M128" s="2" t="str">
        <x:f>IF(A128="","",IF(B128="","Missing capture",""))</x:f>
      </x:c>
      <x:c r="N128" s="2" t="str">
        <x:f>IF(A128="","",IF(AND(ISNUMBER(I128),NOT(ISNUMBER(J128))),1,0))</x:f>
      </x:c>
    </x:row>
    <x:row r="129" ht="23" customHeight="1">
      <x:c r="A129" s="5"/>
      <x:c r="B129" s="6"/>
      <x:c r="C129" s="5"/>
      <x:c r="D129" s="5"/>
      <x:c r="E129" s="6"/>
      <x:c r="F129" s="6"/>
      <x:c r="G129" s="6"/>
      <x:c r="H129" s="6"/>
      <x:c r="I129" s="6"/>
      <x:c r="J129" s="14"/>
      <x:c r="K129" s="2" t="str">
        <x:f>IF(A129="","",IF(COUNTIFS($A$6:$A$505,A129)&gt;1,"Duplicate",""))</x:f>
      </x:c>
      <x:c r="L129" s="2" t="str">
        <x:f>IF(A129="","",IF(OR(AND(E129&lt;&gt;"",B129=""),AND(F129&lt;&gt;"",E129=""),AND(G129&lt;&gt;"",F129=""),AND(H129&lt;&gt;"",G129=""),AND(I129&lt;&gt;"",H129="")),"Missing earlier stage",IF(OR(AND(E129&lt;&gt;"",E129&lt;B129),AND(F129&lt;&gt;"",F129&lt;E129),AND(G129&lt;&gt;"",G129&lt;F129),AND(H129&lt;&gt;"",H129&lt;G129),AND(I129&lt;&gt;"",I129&lt;H129)),"Date order","")))</x:f>
      </x:c>
      <x:c r="M129" s="2" t="str">
        <x:f>IF(A129="","",IF(B129="","Missing capture",""))</x:f>
      </x:c>
      <x:c r="N129" s="2" t="str">
        <x:f>IF(A129="","",IF(AND(ISNUMBER(I129),NOT(ISNUMBER(J129))),1,0))</x:f>
      </x:c>
    </x:row>
    <x:row r="130" ht="23" customHeight="1">
      <x:c r="A130" s="5"/>
      <x:c r="B130" s="6"/>
      <x:c r="C130" s="5"/>
      <x:c r="D130" s="5"/>
      <x:c r="E130" s="6"/>
      <x:c r="F130" s="6"/>
      <x:c r="G130" s="6"/>
      <x:c r="H130" s="6"/>
      <x:c r="I130" s="6"/>
      <x:c r="J130" s="14"/>
      <x:c r="K130" s="2" t="str">
        <x:f>IF(A130="","",IF(COUNTIFS($A$6:$A$505,A130)&gt;1,"Duplicate",""))</x:f>
      </x:c>
      <x:c r="L130" s="2" t="str">
        <x:f>IF(A130="","",IF(OR(AND(E130&lt;&gt;"",B130=""),AND(F130&lt;&gt;"",E130=""),AND(G130&lt;&gt;"",F130=""),AND(H130&lt;&gt;"",G130=""),AND(I130&lt;&gt;"",H130="")),"Missing earlier stage",IF(OR(AND(E130&lt;&gt;"",E130&lt;B130),AND(F130&lt;&gt;"",F130&lt;E130),AND(G130&lt;&gt;"",G130&lt;F130),AND(H130&lt;&gt;"",H130&lt;G130),AND(I130&lt;&gt;"",I130&lt;H130)),"Date order","")))</x:f>
      </x:c>
      <x:c r="M130" s="2" t="str">
        <x:f>IF(A130="","",IF(B130="","Missing capture",""))</x:f>
      </x:c>
      <x:c r="N130" s="2" t="str">
        <x:f>IF(A130="","",IF(AND(ISNUMBER(I130),NOT(ISNUMBER(J130))),1,0))</x:f>
      </x:c>
    </x:row>
    <x:row r="131" ht="23" customHeight="1">
      <x:c r="A131" s="5"/>
      <x:c r="B131" s="6"/>
      <x:c r="C131" s="5"/>
      <x:c r="D131" s="5"/>
      <x:c r="E131" s="6"/>
      <x:c r="F131" s="6"/>
      <x:c r="G131" s="6"/>
      <x:c r="H131" s="6"/>
      <x:c r="I131" s="6"/>
      <x:c r="J131" s="14"/>
      <x:c r="K131" s="2" t="str">
        <x:f>IF(A131="","",IF(COUNTIFS($A$6:$A$505,A131)&gt;1,"Duplicate",""))</x:f>
      </x:c>
      <x:c r="L131" s="2" t="str">
        <x:f>IF(A131="","",IF(OR(AND(E131&lt;&gt;"",B131=""),AND(F131&lt;&gt;"",E131=""),AND(G131&lt;&gt;"",F131=""),AND(H131&lt;&gt;"",G131=""),AND(I131&lt;&gt;"",H131="")),"Missing earlier stage",IF(OR(AND(E131&lt;&gt;"",E131&lt;B131),AND(F131&lt;&gt;"",F131&lt;E131),AND(G131&lt;&gt;"",G131&lt;F131),AND(H131&lt;&gt;"",H131&lt;G131),AND(I131&lt;&gt;"",I131&lt;H131)),"Date order","")))</x:f>
      </x:c>
      <x:c r="M131" s="2" t="str">
        <x:f>IF(A131="","",IF(B131="","Missing capture",""))</x:f>
      </x:c>
      <x:c r="N131" s="2" t="str">
        <x:f>IF(A131="","",IF(AND(ISNUMBER(I131),NOT(ISNUMBER(J131))),1,0))</x:f>
      </x:c>
    </x:row>
    <x:row r="132" ht="23" customHeight="1">
      <x:c r="A132" s="5"/>
      <x:c r="B132" s="6"/>
      <x:c r="C132" s="5"/>
      <x:c r="D132" s="5"/>
      <x:c r="E132" s="6"/>
      <x:c r="F132" s="6"/>
      <x:c r="G132" s="6"/>
      <x:c r="H132" s="6"/>
      <x:c r="I132" s="6"/>
      <x:c r="J132" s="14"/>
      <x:c r="K132" s="2" t="str">
        <x:f>IF(A132="","",IF(COUNTIFS($A$6:$A$505,A132)&gt;1,"Duplicate",""))</x:f>
      </x:c>
      <x:c r="L132" s="2" t="str">
        <x:f>IF(A132="","",IF(OR(AND(E132&lt;&gt;"",B132=""),AND(F132&lt;&gt;"",E132=""),AND(G132&lt;&gt;"",F132=""),AND(H132&lt;&gt;"",G132=""),AND(I132&lt;&gt;"",H132="")),"Missing earlier stage",IF(OR(AND(E132&lt;&gt;"",E132&lt;B132),AND(F132&lt;&gt;"",F132&lt;E132),AND(G132&lt;&gt;"",G132&lt;F132),AND(H132&lt;&gt;"",H132&lt;G132),AND(I132&lt;&gt;"",I132&lt;H132)),"Date order","")))</x:f>
      </x:c>
      <x:c r="M132" s="2" t="str">
        <x:f>IF(A132="","",IF(B132="","Missing capture",""))</x:f>
      </x:c>
      <x:c r="N132" s="2" t="str">
        <x:f>IF(A132="","",IF(AND(ISNUMBER(I132),NOT(ISNUMBER(J132))),1,0))</x:f>
      </x:c>
    </x:row>
    <x:row r="133" ht="23" customHeight="1">
      <x:c r="A133" s="5"/>
      <x:c r="B133" s="6"/>
      <x:c r="C133" s="5"/>
      <x:c r="D133" s="5"/>
      <x:c r="E133" s="6"/>
      <x:c r="F133" s="6"/>
      <x:c r="G133" s="6"/>
      <x:c r="H133" s="6"/>
      <x:c r="I133" s="6"/>
      <x:c r="J133" s="14"/>
      <x:c r="K133" s="2" t="str">
        <x:f>IF(A133="","",IF(COUNTIFS($A$6:$A$505,A133)&gt;1,"Duplicate",""))</x:f>
      </x:c>
      <x:c r="L133" s="2" t="str">
        <x:f>IF(A133="","",IF(OR(AND(E133&lt;&gt;"",B133=""),AND(F133&lt;&gt;"",E133=""),AND(G133&lt;&gt;"",F133=""),AND(H133&lt;&gt;"",G133=""),AND(I133&lt;&gt;"",H133="")),"Missing earlier stage",IF(OR(AND(E133&lt;&gt;"",E133&lt;B133),AND(F133&lt;&gt;"",F133&lt;E133),AND(G133&lt;&gt;"",G133&lt;F133),AND(H133&lt;&gt;"",H133&lt;G133),AND(I133&lt;&gt;"",I133&lt;H133)),"Date order","")))</x:f>
      </x:c>
      <x:c r="M133" s="2" t="str">
        <x:f>IF(A133="","",IF(B133="","Missing capture",""))</x:f>
      </x:c>
      <x:c r="N133" s="2" t="str">
        <x:f>IF(A133="","",IF(AND(ISNUMBER(I133),NOT(ISNUMBER(J133))),1,0))</x:f>
      </x:c>
    </x:row>
    <x:row r="134" ht="23" customHeight="1">
      <x:c r="A134" s="5"/>
      <x:c r="B134" s="6"/>
      <x:c r="C134" s="5"/>
      <x:c r="D134" s="5"/>
      <x:c r="E134" s="6"/>
      <x:c r="F134" s="6"/>
      <x:c r="G134" s="6"/>
      <x:c r="H134" s="6"/>
      <x:c r="I134" s="6"/>
      <x:c r="J134" s="14"/>
      <x:c r="K134" s="2" t="str">
        <x:f>IF(A134="","",IF(COUNTIFS($A$6:$A$505,A134)&gt;1,"Duplicate",""))</x:f>
      </x:c>
      <x:c r="L134" s="2" t="str">
        <x:f>IF(A134="","",IF(OR(AND(E134&lt;&gt;"",B134=""),AND(F134&lt;&gt;"",E134=""),AND(G134&lt;&gt;"",F134=""),AND(H134&lt;&gt;"",G134=""),AND(I134&lt;&gt;"",H134="")),"Missing earlier stage",IF(OR(AND(E134&lt;&gt;"",E134&lt;B134),AND(F134&lt;&gt;"",F134&lt;E134),AND(G134&lt;&gt;"",G134&lt;F134),AND(H134&lt;&gt;"",H134&lt;G134),AND(I134&lt;&gt;"",I134&lt;H134)),"Date order","")))</x:f>
      </x:c>
      <x:c r="M134" s="2" t="str">
        <x:f>IF(A134="","",IF(B134="","Missing capture",""))</x:f>
      </x:c>
      <x:c r="N134" s="2" t="str">
        <x:f>IF(A134="","",IF(AND(ISNUMBER(I134),NOT(ISNUMBER(J134))),1,0))</x:f>
      </x:c>
    </x:row>
    <x:row r="135" ht="23" customHeight="1">
      <x:c r="A135" s="5"/>
      <x:c r="B135" s="6"/>
      <x:c r="C135" s="5"/>
      <x:c r="D135" s="5"/>
      <x:c r="E135" s="6"/>
      <x:c r="F135" s="6"/>
      <x:c r="G135" s="6"/>
      <x:c r="H135" s="6"/>
      <x:c r="I135" s="6"/>
      <x:c r="J135" s="14"/>
      <x:c r="K135" s="2" t="str">
        <x:f>IF(A135="","",IF(COUNTIFS($A$6:$A$505,A135)&gt;1,"Duplicate",""))</x:f>
      </x:c>
      <x:c r="L135" s="2" t="str">
        <x:f>IF(A135="","",IF(OR(AND(E135&lt;&gt;"",B135=""),AND(F135&lt;&gt;"",E135=""),AND(G135&lt;&gt;"",F135=""),AND(H135&lt;&gt;"",G135=""),AND(I135&lt;&gt;"",H135="")),"Missing earlier stage",IF(OR(AND(E135&lt;&gt;"",E135&lt;B135),AND(F135&lt;&gt;"",F135&lt;E135),AND(G135&lt;&gt;"",G135&lt;F135),AND(H135&lt;&gt;"",H135&lt;G135),AND(I135&lt;&gt;"",I135&lt;H135)),"Date order","")))</x:f>
      </x:c>
      <x:c r="M135" s="2" t="str">
        <x:f>IF(A135="","",IF(B135="","Missing capture",""))</x:f>
      </x:c>
      <x:c r="N135" s="2" t="str">
        <x:f>IF(A135="","",IF(AND(ISNUMBER(I135),NOT(ISNUMBER(J135))),1,0))</x:f>
      </x:c>
    </x:row>
    <x:row r="136" ht="23" customHeight="1">
      <x:c r="A136" s="5"/>
      <x:c r="B136" s="6"/>
      <x:c r="C136" s="5"/>
      <x:c r="D136" s="5"/>
      <x:c r="E136" s="6"/>
      <x:c r="F136" s="6"/>
      <x:c r="G136" s="6"/>
      <x:c r="H136" s="6"/>
      <x:c r="I136" s="6"/>
      <x:c r="J136" s="14"/>
      <x:c r="K136" s="2" t="str">
        <x:f>IF(A136="","",IF(COUNTIFS($A$6:$A$505,A136)&gt;1,"Duplicate",""))</x:f>
      </x:c>
      <x:c r="L136" s="2" t="str">
        <x:f>IF(A136="","",IF(OR(AND(E136&lt;&gt;"",B136=""),AND(F136&lt;&gt;"",E136=""),AND(G136&lt;&gt;"",F136=""),AND(H136&lt;&gt;"",G136=""),AND(I136&lt;&gt;"",H136="")),"Missing earlier stage",IF(OR(AND(E136&lt;&gt;"",E136&lt;B136),AND(F136&lt;&gt;"",F136&lt;E136),AND(G136&lt;&gt;"",G136&lt;F136),AND(H136&lt;&gt;"",H136&lt;G136),AND(I136&lt;&gt;"",I136&lt;H136)),"Date order","")))</x:f>
      </x:c>
      <x:c r="M136" s="2" t="str">
        <x:f>IF(A136="","",IF(B136="","Missing capture",""))</x:f>
      </x:c>
      <x:c r="N136" s="2" t="str">
        <x:f>IF(A136="","",IF(AND(ISNUMBER(I136),NOT(ISNUMBER(J136))),1,0))</x:f>
      </x:c>
    </x:row>
    <x:row r="137" ht="23" customHeight="1">
      <x:c r="A137" s="5"/>
      <x:c r="B137" s="6"/>
      <x:c r="C137" s="5"/>
      <x:c r="D137" s="5"/>
      <x:c r="E137" s="6"/>
      <x:c r="F137" s="6"/>
      <x:c r="G137" s="6"/>
      <x:c r="H137" s="6"/>
      <x:c r="I137" s="6"/>
      <x:c r="J137" s="14"/>
      <x:c r="K137" s="2" t="str">
        <x:f>IF(A137="","",IF(COUNTIFS($A$6:$A$505,A137)&gt;1,"Duplicate",""))</x:f>
      </x:c>
      <x:c r="L137" s="2" t="str">
        <x:f>IF(A137="","",IF(OR(AND(E137&lt;&gt;"",B137=""),AND(F137&lt;&gt;"",E137=""),AND(G137&lt;&gt;"",F137=""),AND(H137&lt;&gt;"",G137=""),AND(I137&lt;&gt;"",H137="")),"Missing earlier stage",IF(OR(AND(E137&lt;&gt;"",E137&lt;B137),AND(F137&lt;&gt;"",F137&lt;E137),AND(G137&lt;&gt;"",G137&lt;F137),AND(H137&lt;&gt;"",H137&lt;G137),AND(I137&lt;&gt;"",I137&lt;H137)),"Date order","")))</x:f>
      </x:c>
      <x:c r="M137" s="2" t="str">
        <x:f>IF(A137="","",IF(B137="","Missing capture",""))</x:f>
      </x:c>
      <x:c r="N137" s="2" t="str">
        <x:f>IF(A137="","",IF(AND(ISNUMBER(I137),NOT(ISNUMBER(J137))),1,0))</x:f>
      </x:c>
    </x:row>
    <x:row r="138" ht="23" customHeight="1">
      <x:c r="A138" s="5"/>
      <x:c r="B138" s="6"/>
      <x:c r="C138" s="5"/>
      <x:c r="D138" s="5"/>
      <x:c r="E138" s="6"/>
      <x:c r="F138" s="6"/>
      <x:c r="G138" s="6"/>
      <x:c r="H138" s="6"/>
      <x:c r="I138" s="6"/>
      <x:c r="J138" s="14"/>
      <x:c r="K138" s="2" t="str">
        <x:f>IF(A138="","",IF(COUNTIFS($A$6:$A$505,A138)&gt;1,"Duplicate",""))</x:f>
      </x:c>
      <x:c r="L138" s="2" t="str">
        <x:f>IF(A138="","",IF(OR(AND(E138&lt;&gt;"",B138=""),AND(F138&lt;&gt;"",E138=""),AND(G138&lt;&gt;"",F138=""),AND(H138&lt;&gt;"",G138=""),AND(I138&lt;&gt;"",H138="")),"Missing earlier stage",IF(OR(AND(E138&lt;&gt;"",E138&lt;B138),AND(F138&lt;&gt;"",F138&lt;E138),AND(G138&lt;&gt;"",G138&lt;F138),AND(H138&lt;&gt;"",H138&lt;G138),AND(I138&lt;&gt;"",I138&lt;H138)),"Date order","")))</x:f>
      </x:c>
      <x:c r="M138" s="2" t="str">
        <x:f>IF(A138="","",IF(B138="","Missing capture",""))</x:f>
      </x:c>
      <x:c r="N138" s="2" t="str">
        <x:f>IF(A138="","",IF(AND(ISNUMBER(I138),NOT(ISNUMBER(J138))),1,0))</x:f>
      </x:c>
    </x:row>
    <x:row r="139" ht="23" customHeight="1">
      <x:c r="A139" s="5"/>
      <x:c r="B139" s="6"/>
      <x:c r="C139" s="5"/>
      <x:c r="D139" s="5"/>
      <x:c r="E139" s="6"/>
      <x:c r="F139" s="6"/>
      <x:c r="G139" s="6"/>
      <x:c r="H139" s="6"/>
      <x:c r="I139" s="6"/>
      <x:c r="J139" s="14"/>
      <x:c r="K139" s="2" t="str">
        <x:f>IF(A139="","",IF(COUNTIFS($A$6:$A$505,A139)&gt;1,"Duplicate",""))</x:f>
      </x:c>
      <x:c r="L139" s="2" t="str">
        <x:f>IF(A139="","",IF(OR(AND(E139&lt;&gt;"",B139=""),AND(F139&lt;&gt;"",E139=""),AND(G139&lt;&gt;"",F139=""),AND(H139&lt;&gt;"",G139=""),AND(I139&lt;&gt;"",H139="")),"Missing earlier stage",IF(OR(AND(E139&lt;&gt;"",E139&lt;B139),AND(F139&lt;&gt;"",F139&lt;E139),AND(G139&lt;&gt;"",G139&lt;F139),AND(H139&lt;&gt;"",H139&lt;G139),AND(I139&lt;&gt;"",I139&lt;H139)),"Date order","")))</x:f>
      </x:c>
      <x:c r="M139" s="2" t="str">
        <x:f>IF(A139="","",IF(B139="","Missing capture",""))</x:f>
      </x:c>
      <x:c r="N139" s="2" t="str">
        <x:f>IF(A139="","",IF(AND(ISNUMBER(I139),NOT(ISNUMBER(J139))),1,0))</x:f>
      </x:c>
    </x:row>
    <x:row r="140" ht="23" customHeight="1">
      <x:c r="A140" s="5"/>
      <x:c r="B140" s="6"/>
      <x:c r="C140" s="5"/>
      <x:c r="D140" s="5"/>
      <x:c r="E140" s="6"/>
      <x:c r="F140" s="6"/>
      <x:c r="G140" s="6"/>
      <x:c r="H140" s="6"/>
      <x:c r="I140" s="6"/>
      <x:c r="J140" s="14"/>
      <x:c r="K140" s="2" t="str">
        <x:f>IF(A140="","",IF(COUNTIFS($A$6:$A$505,A140)&gt;1,"Duplicate",""))</x:f>
      </x:c>
      <x:c r="L140" s="2" t="str">
        <x:f>IF(A140="","",IF(OR(AND(E140&lt;&gt;"",B140=""),AND(F140&lt;&gt;"",E140=""),AND(G140&lt;&gt;"",F140=""),AND(H140&lt;&gt;"",G140=""),AND(I140&lt;&gt;"",H140="")),"Missing earlier stage",IF(OR(AND(E140&lt;&gt;"",E140&lt;B140),AND(F140&lt;&gt;"",F140&lt;E140),AND(G140&lt;&gt;"",G140&lt;F140),AND(H140&lt;&gt;"",H140&lt;G140),AND(I140&lt;&gt;"",I140&lt;H140)),"Date order","")))</x:f>
      </x:c>
      <x:c r="M140" s="2" t="str">
        <x:f>IF(A140="","",IF(B140="","Missing capture",""))</x:f>
      </x:c>
      <x:c r="N140" s="2" t="str">
        <x:f>IF(A140="","",IF(AND(ISNUMBER(I140),NOT(ISNUMBER(J140))),1,0))</x:f>
      </x:c>
    </x:row>
    <x:row r="141" ht="23" customHeight="1">
      <x:c r="A141" s="5"/>
      <x:c r="B141" s="6"/>
      <x:c r="C141" s="5"/>
      <x:c r="D141" s="5"/>
      <x:c r="E141" s="6"/>
      <x:c r="F141" s="6"/>
      <x:c r="G141" s="6"/>
      <x:c r="H141" s="6"/>
      <x:c r="I141" s="6"/>
      <x:c r="J141" s="14"/>
      <x:c r="K141" s="2" t="str">
        <x:f>IF(A141="","",IF(COUNTIFS($A$6:$A$505,A141)&gt;1,"Duplicate",""))</x:f>
      </x:c>
      <x:c r="L141" s="2" t="str">
        <x:f>IF(A141="","",IF(OR(AND(E141&lt;&gt;"",B141=""),AND(F141&lt;&gt;"",E141=""),AND(G141&lt;&gt;"",F141=""),AND(H141&lt;&gt;"",G141=""),AND(I141&lt;&gt;"",H141="")),"Missing earlier stage",IF(OR(AND(E141&lt;&gt;"",E141&lt;B141),AND(F141&lt;&gt;"",F141&lt;E141),AND(G141&lt;&gt;"",G141&lt;F141),AND(H141&lt;&gt;"",H141&lt;G141),AND(I141&lt;&gt;"",I141&lt;H141)),"Date order","")))</x:f>
      </x:c>
      <x:c r="M141" s="2" t="str">
        <x:f>IF(A141="","",IF(B141="","Missing capture",""))</x:f>
      </x:c>
      <x:c r="N141" s="2" t="str">
        <x:f>IF(A141="","",IF(AND(ISNUMBER(I141),NOT(ISNUMBER(J141))),1,0))</x:f>
      </x:c>
    </x:row>
    <x:row r="142" ht="23" customHeight="1">
      <x:c r="A142" s="5"/>
      <x:c r="B142" s="6"/>
      <x:c r="C142" s="5"/>
      <x:c r="D142" s="5"/>
      <x:c r="E142" s="6"/>
      <x:c r="F142" s="6"/>
      <x:c r="G142" s="6"/>
      <x:c r="H142" s="6"/>
      <x:c r="I142" s="6"/>
      <x:c r="J142" s="14"/>
      <x:c r="K142" s="2" t="str">
        <x:f>IF(A142="","",IF(COUNTIFS($A$6:$A$505,A142)&gt;1,"Duplicate",""))</x:f>
      </x:c>
      <x:c r="L142" s="2" t="str">
        <x:f>IF(A142="","",IF(OR(AND(E142&lt;&gt;"",B142=""),AND(F142&lt;&gt;"",E142=""),AND(G142&lt;&gt;"",F142=""),AND(H142&lt;&gt;"",G142=""),AND(I142&lt;&gt;"",H142="")),"Missing earlier stage",IF(OR(AND(E142&lt;&gt;"",E142&lt;B142),AND(F142&lt;&gt;"",F142&lt;E142),AND(G142&lt;&gt;"",G142&lt;F142),AND(H142&lt;&gt;"",H142&lt;G142),AND(I142&lt;&gt;"",I142&lt;H142)),"Date order","")))</x:f>
      </x:c>
      <x:c r="M142" s="2" t="str">
        <x:f>IF(A142="","",IF(B142="","Missing capture",""))</x:f>
      </x:c>
      <x:c r="N142" s="2" t="str">
        <x:f>IF(A142="","",IF(AND(ISNUMBER(I142),NOT(ISNUMBER(J142))),1,0))</x:f>
      </x:c>
    </x:row>
    <x:row r="143" ht="23" customHeight="1">
      <x:c r="A143" s="5"/>
      <x:c r="B143" s="6"/>
      <x:c r="C143" s="5"/>
      <x:c r="D143" s="5"/>
      <x:c r="E143" s="6"/>
      <x:c r="F143" s="6"/>
      <x:c r="G143" s="6"/>
      <x:c r="H143" s="6"/>
      <x:c r="I143" s="6"/>
      <x:c r="J143" s="14"/>
      <x:c r="K143" s="2" t="str">
        <x:f>IF(A143="","",IF(COUNTIFS($A$6:$A$505,A143)&gt;1,"Duplicate",""))</x:f>
      </x:c>
      <x:c r="L143" s="2" t="str">
        <x:f>IF(A143="","",IF(OR(AND(E143&lt;&gt;"",B143=""),AND(F143&lt;&gt;"",E143=""),AND(G143&lt;&gt;"",F143=""),AND(H143&lt;&gt;"",G143=""),AND(I143&lt;&gt;"",H143="")),"Missing earlier stage",IF(OR(AND(E143&lt;&gt;"",E143&lt;B143),AND(F143&lt;&gt;"",F143&lt;E143),AND(G143&lt;&gt;"",G143&lt;F143),AND(H143&lt;&gt;"",H143&lt;G143),AND(I143&lt;&gt;"",I143&lt;H143)),"Date order","")))</x:f>
      </x:c>
      <x:c r="M143" s="2" t="str">
        <x:f>IF(A143="","",IF(B143="","Missing capture",""))</x:f>
      </x:c>
      <x:c r="N143" s="2" t="str">
        <x:f>IF(A143="","",IF(AND(ISNUMBER(I143),NOT(ISNUMBER(J143))),1,0))</x:f>
      </x:c>
    </x:row>
    <x:row r="144" ht="23" customHeight="1">
      <x:c r="A144" s="5"/>
      <x:c r="B144" s="6"/>
      <x:c r="C144" s="5"/>
      <x:c r="D144" s="5"/>
      <x:c r="E144" s="6"/>
      <x:c r="F144" s="6"/>
      <x:c r="G144" s="6"/>
      <x:c r="H144" s="6"/>
      <x:c r="I144" s="6"/>
      <x:c r="J144" s="14"/>
      <x:c r="K144" s="2" t="str">
        <x:f>IF(A144="","",IF(COUNTIFS($A$6:$A$505,A144)&gt;1,"Duplicate",""))</x:f>
      </x:c>
      <x:c r="L144" s="2" t="str">
        <x:f>IF(A144="","",IF(OR(AND(E144&lt;&gt;"",B144=""),AND(F144&lt;&gt;"",E144=""),AND(G144&lt;&gt;"",F144=""),AND(H144&lt;&gt;"",G144=""),AND(I144&lt;&gt;"",H144="")),"Missing earlier stage",IF(OR(AND(E144&lt;&gt;"",E144&lt;B144),AND(F144&lt;&gt;"",F144&lt;E144),AND(G144&lt;&gt;"",G144&lt;F144),AND(H144&lt;&gt;"",H144&lt;G144),AND(I144&lt;&gt;"",I144&lt;H144)),"Date order","")))</x:f>
      </x:c>
      <x:c r="M144" s="2" t="str">
        <x:f>IF(A144="","",IF(B144="","Missing capture",""))</x:f>
      </x:c>
      <x:c r="N144" s="2" t="str">
        <x:f>IF(A144="","",IF(AND(ISNUMBER(I144),NOT(ISNUMBER(J144))),1,0))</x:f>
      </x:c>
    </x:row>
    <x:row r="145" ht="23" customHeight="1">
      <x:c r="A145" s="5"/>
      <x:c r="B145" s="6"/>
      <x:c r="C145" s="5"/>
      <x:c r="D145" s="5"/>
      <x:c r="E145" s="6"/>
      <x:c r="F145" s="6"/>
      <x:c r="G145" s="6"/>
      <x:c r="H145" s="6"/>
      <x:c r="I145" s="6"/>
      <x:c r="J145" s="14"/>
      <x:c r="K145" s="2" t="str">
        <x:f>IF(A145="","",IF(COUNTIFS($A$6:$A$505,A145)&gt;1,"Duplicate",""))</x:f>
      </x:c>
      <x:c r="L145" s="2" t="str">
        <x:f>IF(A145="","",IF(OR(AND(E145&lt;&gt;"",B145=""),AND(F145&lt;&gt;"",E145=""),AND(G145&lt;&gt;"",F145=""),AND(H145&lt;&gt;"",G145=""),AND(I145&lt;&gt;"",H145="")),"Missing earlier stage",IF(OR(AND(E145&lt;&gt;"",E145&lt;B145),AND(F145&lt;&gt;"",F145&lt;E145),AND(G145&lt;&gt;"",G145&lt;F145),AND(H145&lt;&gt;"",H145&lt;G145),AND(I145&lt;&gt;"",I145&lt;H145)),"Date order","")))</x:f>
      </x:c>
      <x:c r="M145" s="2" t="str">
        <x:f>IF(A145="","",IF(B145="","Missing capture",""))</x:f>
      </x:c>
      <x:c r="N145" s="2" t="str">
        <x:f>IF(A145="","",IF(AND(ISNUMBER(I145),NOT(ISNUMBER(J145))),1,0))</x:f>
      </x:c>
    </x:row>
    <x:row r="146" ht="23" customHeight="1">
      <x:c r="A146" s="5"/>
      <x:c r="B146" s="6"/>
      <x:c r="C146" s="5"/>
      <x:c r="D146" s="5"/>
      <x:c r="E146" s="6"/>
      <x:c r="F146" s="6"/>
      <x:c r="G146" s="6"/>
      <x:c r="H146" s="6"/>
      <x:c r="I146" s="6"/>
      <x:c r="J146" s="14"/>
      <x:c r="K146" s="2" t="str">
        <x:f>IF(A146="","",IF(COUNTIFS($A$6:$A$505,A146)&gt;1,"Duplicate",""))</x:f>
      </x:c>
      <x:c r="L146" s="2" t="str">
        <x:f>IF(A146="","",IF(OR(AND(E146&lt;&gt;"",B146=""),AND(F146&lt;&gt;"",E146=""),AND(G146&lt;&gt;"",F146=""),AND(H146&lt;&gt;"",G146=""),AND(I146&lt;&gt;"",H146="")),"Missing earlier stage",IF(OR(AND(E146&lt;&gt;"",E146&lt;B146),AND(F146&lt;&gt;"",F146&lt;E146),AND(G146&lt;&gt;"",G146&lt;F146),AND(H146&lt;&gt;"",H146&lt;G146),AND(I146&lt;&gt;"",I146&lt;H146)),"Date order","")))</x:f>
      </x:c>
      <x:c r="M146" s="2" t="str">
        <x:f>IF(A146="","",IF(B146="","Missing capture",""))</x:f>
      </x:c>
      <x:c r="N146" s="2" t="str">
        <x:f>IF(A146="","",IF(AND(ISNUMBER(I146),NOT(ISNUMBER(J146))),1,0))</x:f>
      </x:c>
    </x:row>
    <x:row r="147" ht="23" customHeight="1">
      <x:c r="A147" s="5"/>
      <x:c r="B147" s="6"/>
      <x:c r="C147" s="5"/>
      <x:c r="D147" s="5"/>
      <x:c r="E147" s="6"/>
      <x:c r="F147" s="6"/>
      <x:c r="G147" s="6"/>
      <x:c r="H147" s="6"/>
      <x:c r="I147" s="6"/>
      <x:c r="J147" s="14"/>
      <x:c r="K147" s="2" t="str">
        <x:f>IF(A147="","",IF(COUNTIFS($A$6:$A$505,A147)&gt;1,"Duplicate",""))</x:f>
      </x:c>
      <x:c r="L147" s="2" t="str">
        <x:f>IF(A147="","",IF(OR(AND(E147&lt;&gt;"",B147=""),AND(F147&lt;&gt;"",E147=""),AND(G147&lt;&gt;"",F147=""),AND(H147&lt;&gt;"",G147=""),AND(I147&lt;&gt;"",H147="")),"Missing earlier stage",IF(OR(AND(E147&lt;&gt;"",E147&lt;B147),AND(F147&lt;&gt;"",F147&lt;E147),AND(G147&lt;&gt;"",G147&lt;F147),AND(H147&lt;&gt;"",H147&lt;G147),AND(I147&lt;&gt;"",I147&lt;H147)),"Date order","")))</x:f>
      </x:c>
      <x:c r="M147" s="2" t="str">
        <x:f>IF(A147="","",IF(B147="","Missing capture",""))</x:f>
      </x:c>
      <x:c r="N147" s="2" t="str">
        <x:f>IF(A147="","",IF(AND(ISNUMBER(I147),NOT(ISNUMBER(J147))),1,0))</x:f>
      </x:c>
    </x:row>
    <x:row r="148" ht="23" customHeight="1">
      <x:c r="A148" s="5"/>
      <x:c r="B148" s="6"/>
      <x:c r="C148" s="5"/>
      <x:c r="D148" s="5"/>
      <x:c r="E148" s="6"/>
      <x:c r="F148" s="6"/>
      <x:c r="G148" s="6"/>
      <x:c r="H148" s="6"/>
      <x:c r="I148" s="6"/>
      <x:c r="J148" s="14"/>
      <x:c r="K148" s="2" t="str">
        <x:f>IF(A148="","",IF(COUNTIFS($A$6:$A$505,A148)&gt;1,"Duplicate",""))</x:f>
      </x:c>
      <x:c r="L148" s="2" t="str">
        <x:f>IF(A148="","",IF(OR(AND(E148&lt;&gt;"",B148=""),AND(F148&lt;&gt;"",E148=""),AND(G148&lt;&gt;"",F148=""),AND(H148&lt;&gt;"",G148=""),AND(I148&lt;&gt;"",H148="")),"Missing earlier stage",IF(OR(AND(E148&lt;&gt;"",E148&lt;B148),AND(F148&lt;&gt;"",F148&lt;E148),AND(G148&lt;&gt;"",G148&lt;F148),AND(H148&lt;&gt;"",H148&lt;G148),AND(I148&lt;&gt;"",I148&lt;H148)),"Date order","")))</x:f>
      </x:c>
      <x:c r="M148" s="2" t="str">
        <x:f>IF(A148="","",IF(B148="","Missing capture",""))</x:f>
      </x:c>
      <x:c r="N148" s="2" t="str">
        <x:f>IF(A148="","",IF(AND(ISNUMBER(I148),NOT(ISNUMBER(J148))),1,0))</x:f>
      </x:c>
    </x:row>
    <x:row r="149" ht="23" customHeight="1">
      <x:c r="A149" s="5"/>
      <x:c r="B149" s="6"/>
      <x:c r="C149" s="5"/>
      <x:c r="D149" s="5"/>
      <x:c r="E149" s="6"/>
      <x:c r="F149" s="6"/>
      <x:c r="G149" s="6"/>
      <x:c r="H149" s="6"/>
      <x:c r="I149" s="6"/>
      <x:c r="J149" s="14"/>
      <x:c r="K149" s="2" t="str">
        <x:f>IF(A149="","",IF(COUNTIFS($A$6:$A$505,A149)&gt;1,"Duplicate",""))</x:f>
      </x:c>
      <x:c r="L149" s="2" t="str">
        <x:f>IF(A149="","",IF(OR(AND(E149&lt;&gt;"",B149=""),AND(F149&lt;&gt;"",E149=""),AND(G149&lt;&gt;"",F149=""),AND(H149&lt;&gt;"",G149=""),AND(I149&lt;&gt;"",H149="")),"Missing earlier stage",IF(OR(AND(E149&lt;&gt;"",E149&lt;B149),AND(F149&lt;&gt;"",F149&lt;E149),AND(G149&lt;&gt;"",G149&lt;F149),AND(H149&lt;&gt;"",H149&lt;G149),AND(I149&lt;&gt;"",I149&lt;H149)),"Date order","")))</x:f>
      </x:c>
      <x:c r="M149" s="2" t="str">
        <x:f>IF(A149="","",IF(B149="","Missing capture",""))</x:f>
      </x:c>
      <x:c r="N149" s="2" t="str">
        <x:f>IF(A149="","",IF(AND(ISNUMBER(I149),NOT(ISNUMBER(J149))),1,0))</x:f>
      </x:c>
    </x:row>
    <x:row r="150" ht="23" customHeight="1">
      <x:c r="A150" s="5"/>
      <x:c r="B150" s="6"/>
      <x:c r="C150" s="5"/>
      <x:c r="D150" s="5"/>
      <x:c r="E150" s="6"/>
      <x:c r="F150" s="6"/>
      <x:c r="G150" s="6"/>
      <x:c r="H150" s="6"/>
      <x:c r="I150" s="6"/>
      <x:c r="J150" s="14"/>
      <x:c r="K150" s="2" t="str">
        <x:f>IF(A150="","",IF(COUNTIFS($A$6:$A$505,A150)&gt;1,"Duplicate",""))</x:f>
      </x:c>
      <x:c r="L150" s="2" t="str">
        <x:f>IF(A150="","",IF(OR(AND(E150&lt;&gt;"",B150=""),AND(F150&lt;&gt;"",E150=""),AND(G150&lt;&gt;"",F150=""),AND(H150&lt;&gt;"",G150=""),AND(I150&lt;&gt;"",H150="")),"Missing earlier stage",IF(OR(AND(E150&lt;&gt;"",E150&lt;B150),AND(F150&lt;&gt;"",F150&lt;E150),AND(G150&lt;&gt;"",G150&lt;F150),AND(H150&lt;&gt;"",H150&lt;G150),AND(I150&lt;&gt;"",I150&lt;H150)),"Date order","")))</x:f>
      </x:c>
      <x:c r="M150" s="2" t="str">
        <x:f>IF(A150="","",IF(B150="","Missing capture",""))</x:f>
      </x:c>
      <x:c r="N150" s="2" t="str">
        <x:f>IF(A150="","",IF(AND(ISNUMBER(I150),NOT(ISNUMBER(J150))),1,0))</x:f>
      </x:c>
    </x:row>
    <x:row r="151" ht="23" customHeight="1">
      <x:c r="A151" s="5"/>
      <x:c r="B151" s="6"/>
      <x:c r="C151" s="5"/>
      <x:c r="D151" s="5"/>
      <x:c r="E151" s="6"/>
      <x:c r="F151" s="6"/>
      <x:c r="G151" s="6"/>
      <x:c r="H151" s="6"/>
      <x:c r="I151" s="6"/>
      <x:c r="J151" s="14"/>
      <x:c r="K151" s="2" t="str">
        <x:f>IF(A151="","",IF(COUNTIFS($A$6:$A$505,A151)&gt;1,"Duplicate",""))</x:f>
      </x:c>
      <x:c r="L151" s="2" t="str">
        <x:f>IF(A151="","",IF(OR(AND(E151&lt;&gt;"",B151=""),AND(F151&lt;&gt;"",E151=""),AND(G151&lt;&gt;"",F151=""),AND(H151&lt;&gt;"",G151=""),AND(I151&lt;&gt;"",H151="")),"Missing earlier stage",IF(OR(AND(E151&lt;&gt;"",E151&lt;B151),AND(F151&lt;&gt;"",F151&lt;E151),AND(G151&lt;&gt;"",G151&lt;F151),AND(H151&lt;&gt;"",H151&lt;G151),AND(I151&lt;&gt;"",I151&lt;H151)),"Date order","")))</x:f>
      </x:c>
      <x:c r="M151" s="2" t="str">
        <x:f>IF(A151="","",IF(B151="","Missing capture",""))</x:f>
      </x:c>
      <x:c r="N151" s="2" t="str">
        <x:f>IF(A151="","",IF(AND(ISNUMBER(I151),NOT(ISNUMBER(J151))),1,0))</x:f>
      </x:c>
    </x:row>
    <x:row r="152" ht="23" customHeight="1">
      <x:c r="A152" s="5"/>
      <x:c r="B152" s="6"/>
      <x:c r="C152" s="5"/>
      <x:c r="D152" s="5"/>
      <x:c r="E152" s="6"/>
      <x:c r="F152" s="6"/>
      <x:c r="G152" s="6"/>
      <x:c r="H152" s="6"/>
      <x:c r="I152" s="6"/>
      <x:c r="J152" s="14"/>
      <x:c r="K152" s="2" t="str">
        <x:f>IF(A152="","",IF(COUNTIFS($A$6:$A$505,A152)&gt;1,"Duplicate",""))</x:f>
      </x:c>
      <x:c r="L152" s="2" t="str">
        <x:f>IF(A152="","",IF(OR(AND(E152&lt;&gt;"",B152=""),AND(F152&lt;&gt;"",E152=""),AND(G152&lt;&gt;"",F152=""),AND(H152&lt;&gt;"",G152=""),AND(I152&lt;&gt;"",H152="")),"Missing earlier stage",IF(OR(AND(E152&lt;&gt;"",E152&lt;B152),AND(F152&lt;&gt;"",F152&lt;E152),AND(G152&lt;&gt;"",G152&lt;F152),AND(H152&lt;&gt;"",H152&lt;G152),AND(I152&lt;&gt;"",I152&lt;H152)),"Date order","")))</x:f>
      </x:c>
      <x:c r="M152" s="2" t="str">
        <x:f>IF(A152="","",IF(B152="","Missing capture",""))</x:f>
      </x:c>
      <x:c r="N152" s="2" t="str">
        <x:f>IF(A152="","",IF(AND(ISNUMBER(I152),NOT(ISNUMBER(J152))),1,0))</x:f>
      </x:c>
    </x:row>
    <x:row r="153" ht="23" customHeight="1">
      <x:c r="A153" s="5"/>
      <x:c r="B153" s="6"/>
      <x:c r="C153" s="5"/>
      <x:c r="D153" s="5"/>
      <x:c r="E153" s="6"/>
      <x:c r="F153" s="6"/>
      <x:c r="G153" s="6"/>
      <x:c r="H153" s="6"/>
      <x:c r="I153" s="6"/>
      <x:c r="J153" s="14"/>
      <x:c r="K153" s="2" t="str">
        <x:f>IF(A153="","",IF(COUNTIFS($A$6:$A$505,A153)&gt;1,"Duplicate",""))</x:f>
      </x:c>
      <x:c r="L153" s="2" t="str">
        <x:f>IF(A153="","",IF(OR(AND(E153&lt;&gt;"",B153=""),AND(F153&lt;&gt;"",E153=""),AND(G153&lt;&gt;"",F153=""),AND(H153&lt;&gt;"",G153=""),AND(I153&lt;&gt;"",H153="")),"Missing earlier stage",IF(OR(AND(E153&lt;&gt;"",E153&lt;B153),AND(F153&lt;&gt;"",F153&lt;E153),AND(G153&lt;&gt;"",G153&lt;F153),AND(H153&lt;&gt;"",H153&lt;G153),AND(I153&lt;&gt;"",I153&lt;H153)),"Date order","")))</x:f>
      </x:c>
      <x:c r="M153" s="2" t="str">
        <x:f>IF(A153="","",IF(B153="","Missing capture",""))</x:f>
      </x:c>
      <x:c r="N153" s="2" t="str">
        <x:f>IF(A153="","",IF(AND(ISNUMBER(I153),NOT(ISNUMBER(J153))),1,0))</x:f>
      </x:c>
    </x:row>
    <x:row r="154" ht="23" customHeight="1">
      <x:c r="A154" s="5"/>
      <x:c r="B154" s="6"/>
      <x:c r="C154" s="5"/>
      <x:c r="D154" s="5"/>
      <x:c r="E154" s="6"/>
      <x:c r="F154" s="6"/>
      <x:c r="G154" s="6"/>
      <x:c r="H154" s="6"/>
      <x:c r="I154" s="6"/>
      <x:c r="J154" s="14"/>
      <x:c r="K154" s="2" t="str">
        <x:f>IF(A154="","",IF(COUNTIFS($A$6:$A$505,A154)&gt;1,"Duplicate",""))</x:f>
      </x:c>
      <x:c r="L154" s="2" t="str">
        <x:f>IF(A154="","",IF(OR(AND(E154&lt;&gt;"",B154=""),AND(F154&lt;&gt;"",E154=""),AND(G154&lt;&gt;"",F154=""),AND(H154&lt;&gt;"",G154=""),AND(I154&lt;&gt;"",H154="")),"Missing earlier stage",IF(OR(AND(E154&lt;&gt;"",E154&lt;B154),AND(F154&lt;&gt;"",F154&lt;E154),AND(G154&lt;&gt;"",G154&lt;F154),AND(H154&lt;&gt;"",H154&lt;G154),AND(I154&lt;&gt;"",I154&lt;H154)),"Date order","")))</x:f>
      </x:c>
      <x:c r="M154" s="2" t="str">
        <x:f>IF(A154="","",IF(B154="","Missing capture",""))</x:f>
      </x:c>
      <x:c r="N154" s="2" t="str">
        <x:f>IF(A154="","",IF(AND(ISNUMBER(I154),NOT(ISNUMBER(J154))),1,0))</x:f>
      </x:c>
    </x:row>
    <x:row r="155" ht="23" customHeight="1">
      <x:c r="A155" s="5"/>
      <x:c r="B155" s="6"/>
      <x:c r="C155" s="5"/>
      <x:c r="D155" s="5"/>
      <x:c r="E155" s="6"/>
      <x:c r="F155" s="6"/>
      <x:c r="G155" s="6"/>
      <x:c r="H155" s="6"/>
      <x:c r="I155" s="6"/>
      <x:c r="J155" s="14"/>
      <x:c r="K155" s="2" t="str">
        <x:f>IF(A155="","",IF(COUNTIFS($A$6:$A$505,A155)&gt;1,"Duplicate",""))</x:f>
      </x:c>
      <x:c r="L155" s="2" t="str">
        <x:f>IF(A155="","",IF(OR(AND(E155&lt;&gt;"",B155=""),AND(F155&lt;&gt;"",E155=""),AND(G155&lt;&gt;"",F155=""),AND(H155&lt;&gt;"",G155=""),AND(I155&lt;&gt;"",H155="")),"Missing earlier stage",IF(OR(AND(E155&lt;&gt;"",E155&lt;B155),AND(F155&lt;&gt;"",F155&lt;E155),AND(G155&lt;&gt;"",G155&lt;F155),AND(H155&lt;&gt;"",H155&lt;G155),AND(I155&lt;&gt;"",I155&lt;H155)),"Date order","")))</x:f>
      </x:c>
      <x:c r="M155" s="2" t="str">
        <x:f>IF(A155="","",IF(B155="","Missing capture",""))</x:f>
      </x:c>
      <x:c r="N155" s="2" t="str">
        <x:f>IF(A155="","",IF(AND(ISNUMBER(I155),NOT(ISNUMBER(J155))),1,0))</x:f>
      </x:c>
    </x:row>
    <x:row r="156" ht="23" customHeight="1">
      <x:c r="A156" s="5"/>
      <x:c r="B156" s="6"/>
      <x:c r="C156" s="5"/>
      <x:c r="D156" s="5"/>
      <x:c r="E156" s="6"/>
      <x:c r="F156" s="6"/>
      <x:c r="G156" s="6"/>
      <x:c r="H156" s="6"/>
      <x:c r="I156" s="6"/>
      <x:c r="J156" s="14"/>
      <x:c r="K156" s="2" t="str">
        <x:f>IF(A156="","",IF(COUNTIFS($A$6:$A$505,A156)&gt;1,"Duplicate",""))</x:f>
      </x:c>
      <x:c r="L156" s="2" t="str">
        <x:f>IF(A156="","",IF(OR(AND(E156&lt;&gt;"",B156=""),AND(F156&lt;&gt;"",E156=""),AND(G156&lt;&gt;"",F156=""),AND(H156&lt;&gt;"",G156=""),AND(I156&lt;&gt;"",H156="")),"Missing earlier stage",IF(OR(AND(E156&lt;&gt;"",E156&lt;B156),AND(F156&lt;&gt;"",F156&lt;E156),AND(G156&lt;&gt;"",G156&lt;F156),AND(H156&lt;&gt;"",H156&lt;G156),AND(I156&lt;&gt;"",I156&lt;H156)),"Date order","")))</x:f>
      </x:c>
      <x:c r="M156" s="2" t="str">
        <x:f>IF(A156="","",IF(B156="","Missing capture",""))</x:f>
      </x:c>
      <x:c r="N156" s="2" t="str">
        <x:f>IF(A156="","",IF(AND(ISNUMBER(I156),NOT(ISNUMBER(J156))),1,0))</x:f>
      </x:c>
    </x:row>
    <x:row r="157" ht="23" customHeight="1">
      <x:c r="A157" s="5"/>
      <x:c r="B157" s="6"/>
      <x:c r="C157" s="5"/>
      <x:c r="D157" s="5"/>
      <x:c r="E157" s="6"/>
      <x:c r="F157" s="6"/>
      <x:c r="G157" s="6"/>
      <x:c r="H157" s="6"/>
      <x:c r="I157" s="6"/>
      <x:c r="J157" s="14"/>
      <x:c r="K157" s="2" t="str">
        <x:f>IF(A157="","",IF(COUNTIFS($A$6:$A$505,A157)&gt;1,"Duplicate",""))</x:f>
      </x:c>
      <x:c r="L157" s="2" t="str">
        <x:f>IF(A157="","",IF(OR(AND(E157&lt;&gt;"",B157=""),AND(F157&lt;&gt;"",E157=""),AND(G157&lt;&gt;"",F157=""),AND(H157&lt;&gt;"",G157=""),AND(I157&lt;&gt;"",H157="")),"Missing earlier stage",IF(OR(AND(E157&lt;&gt;"",E157&lt;B157),AND(F157&lt;&gt;"",F157&lt;E157),AND(G157&lt;&gt;"",G157&lt;F157),AND(H157&lt;&gt;"",H157&lt;G157),AND(I157&lt;&gt;"",I157&lt;H157)),"Date order","")))</x:f>
      </x:c>
      <x:c r="M157" s="2" t="str">
        <x:f>IF(A157="","",IF(B157="","Missing capture",""))</x:f>
      </x:c>
      <x:c r="N157" s="2" t="str">
        <x:f>IF(A157="","",IF(AND(ISNUMBER(I157),NOT(ISNUMBER(J157))),1,0))</x:f>
      </x:c>
    </x:row>
    <x:row r="158" ht="23" customHeight="1">
      <x:c r="A158" s="5"/>
      <x:c r="B158" s="6"/>
      <x:c r="C158" s="5"/>
      <x:c r="D158" s="5"/>
      <x:c r="E158" s="6"/>
      <x:c r="F158" s="6"/>
      <x:c r="G158" s="6"/>
      <x:c r="H158" s="6"/>
      <x:c r="I158" s="6"/>
      <x:c r="J158" s="14"/>
      <x:c r="K158" s="2" t="str">
        <x:f>IF(A158="","",IF(COUNTIFS($A$6:$A$505,A158)&gt;1,"Duplicate",""))</x:f>
      </x:c>
      <x:c r="L158" s="2" t="str">
        <x:f>IF(A158="","",IF(OR(AND(E158&lt;&gt;"",B158=""),AND(F158&lt;&gt;"",E158=""),AND(G158&lt;&gt;"",F158=""),AND(H158&lt;&gt;"",G158=""),AND(I158&lt;&gt;"",H158="")),"Missing earlier stage",IF(OR(AND(E158&lt;&gt;"",E158&lt;B158),AND(F158&lt;&gt;"",F158&lt;E158),AND(G158&lt;&gt;"",G158&lt;F158),AND(H158&lt;&gt;"",H158&lt;G158),AND(I158&lt;&gt;"",I158&lt;H158)),"Date order","")))</x:f>
      </x:c>
      <x:c r="M158" s="2" t="str">
        <x:f>IF(A158="","",IF(B158="","Missing capture",""))</x:f>
      </x:c>
      <x:c r="N158" s="2" t="str">
        <x:f>IF(A158="","",IF(AND(ISNUMBER(I158),NOT(ISNUMBER(J158))),1,0))</x:f>
      </x:c>
    </x:row>
    <x:row r="159" ht="23" customHeight="1">
      <x:c r="A159" s="5"/>
      <x:c r="B159" s="6"/>
      <x:c r="C159" s="5"/>
      <x:c r="D159" s="5"/>
      <x:c r="E159" s="6"/>
      <x:c r="F159" s="6"/>
      <x:c r="G159" s="6"/>
      <x:c r="H159" s="6"/>
      <x:c r="I159" s="6"/>
      <x:c r="J159" s="14"/>
      <x:c r="K159" s="2" t="str">
        <x:f>IF(A159="","",IF(COUNTIFS($A$6:$A$505,A159)&gt;1,"Duplicate",""))</x:f>
      </x:c>
      <x:c r="L159" s="2" t="str">
        <x:f>IF(A159="","",IF(OR(AND(E159&lt;&gt;"",B159=""),AND(F159&lt;&gt;"",E159=""),AND(G159&lt;&gt;"",F159=""),AND(H159&lt;&gt;"",G159=""),AND(I159&lt;&gt;"",H159="")),"Missing earlier stage",IF(OR(AND(E159&lt;&gt;"",E159&lt;B159),AND(F159&lt;&gt;"",F159&lt;E159),AND(G159&lt;&gt;"",G159&lt;F159),AND(H159&lt;&gt;"",H159&lt;G159),AND(I159&lt;&gt;"",I159&lt;H159)),"Date order","")))</x:f>
      </x:c>
      <x:c r="M159" s="2" t="str">
        <x:f>IF(A159="","",IF(B159="","Missing capture",""))</x:f>
      </x:c>
      <x:c r="N159" s="2" t="str">
        <x:f>IF(A159="","",IF(AND(ISNUMBER(I159),NOT(ISNUMBER(J159))),1,0))</x:f>
      </x:c>
    </x:row>
    <x:row r="160" ht="23" customHeight="1">
      <x:c r="A160" s="5"/>
      <x:c r="B160" s="6"/>
      <x:c r="C160" s="5"/>
      <x:c r="D160" s="5"/>
      <x:c r="E160" s="6"/>
      <x:c r="F160" s="6"/>
      <x:c r="G160" s="6"/>
      <x:c r="H160" s="6"/>
      <x:c r="I160" s="6"/>
      <x:c r="J160" s="14"/>
      <x:c r="K160" s="2" t="str">
        <x:f>IF(A160="","",IF(COUNTIFS($A$6:$A$505,A160)&gt;1,"Duplicate",""))</x:f>
      </x:c>
      <x:c r="L160" s="2" t="str">
        <x:f>IF(A160="","",IF(OR(AND(E160&lt;&gt;"",B160=""),AND(F160&lt;&gt;"",E160=""),AND(G160&lt;&gt;"",F160=""),AND(H160&lt;&gt;"",G160=""),AND(I160&lt;&gt;"",H160="")),"Missing earlier stage",IF(OR(AND(E160&lt;&gt;"",E160&lt;B160),AND(F160&lt;&gt;"",F160&lt;E160),AND(G160&lt;&gt;"",G160&lt;F160),AND(H160&lt;&gt;"",H160&lt;G160),AND(I160&lt;&gt;"",I160&lt;H160)),"Date order","")))</x:f>
      </x:c>
      <x:c r="M160" s="2" t="str">
        <x:f>IF(A160="","",IF(B160="","Missing capture",""))</x:f>
      </x:c>
      <x:c r="N160" s="2" t="str">
        <x:f>IF(A160="","",IF(AND(ISNUMBER(I160),NOT(ISNUMBER(J160))),1,0))</x:f>
      </x:c>
    </x:row>
    <x:row r="161" ht="23" customHeight="1">
      <x:c r="A161" s="5"/>
      <x:c r="B161" s="6"/>
      <x:c r="C161" s="5"/>
      <x:c r="D161" s="5"/>
      <x:c r="E161" s="6"/>
      <x:c r="F161" s="6"/>
      <x:c r="G161" s="6"/>
      <x:c r="H161" s="6"/>
      <x:c r="I161" s="6"/>
      <x:c r="J161" s="14"/>
      <x:c r="K161" s="2" t="str">
        <x:f>IF(A161="","",IF(COUNTIFS($A$6:$A$505,A161)&gt;1,"Duplicate",""))</x:f>
      </x:c>
      <x:c r="L161" s="2" t="str">
        <x:f>IF(A161="","",IF(OR(AND(E161&lt;&gt;"",B161=""),AND(F161&lt;&gt;"",E161=""),AND(G161&lt;&gt;"",F161=""),AND(H161&lt;&gt;"",G161=""),AND(I161&lt;&gt;"",H161="")),"Missing earlier stage",IF(OR(AND(E161&lt;&gt;"",E161&lt;B161),AND(F161&lt;&gt;"",F161&lt;E161),AND(G161&lt;&gt;"",G161&lt;F161),AND(H161&lt;&gt;"",H161&lt;G161),AND(I161&lt;&gt;"",I161&lt;H161)),"Date order","")))</x:f>
      </x:c>
      <x:c r="M161" s="2" t="str">
        <x:f>IF(A161="","",IF(B161="","Missing capture",""))</x:f>
      </x:c>
      <x:c r="N161" s="2" t="str">
        <x:f>IF(A161="","",IF(AND(ISNUMBER(I161),NOT(ISNUMBER(J161))),1,0))</x:f>
      </x:c>
    </x:row>
    <x:row r="162" ht="23" customHeight="1">
      <x:c r="A162" s="5"/>
      <x:c r="B162" s="6"/>
      <x:c r="C162" s="5"/>
      <x:c r="D162" s="5"/>
      <x:c r="E162" s="6"/>
      <x:c r="F162" s="6"/>
      <x:c r="G162" s="6"/>
      <x:c r="H162" s="6"/>
      <x:c r="I162" s="6"/>
      <x:c r="J162" s="14"/>
      <x:c r="K162" s="2" t="str">
        <x:f>IF(A162="","",IF(COUNTIFS($A$6:$A$505,A162)&gt;1,"Duplicate",""))</x:f>
      </x:c>
      <x:c r="L162" s="2" t="str">
        <x:f>IF(A162="","",IF(OR(AND(E162&lt;&gt;"",B162=""),AND(F162&lt;&gt;"",E162=""),AND(G162&lt;&gt;"",F162=""),AND(H162&lt;&gt;"",G162=""),AND(I162&lt;&gt;"",H162="")),"Missing earlier stage",IF(OR(AND(E162&lt;&gt;"",E162&lt;B162),AND(F162&lt;&gt;"",F162&lt;E162),AND(G162&lt;&gt;"",G162&lt;F162),AND(H162&lt;&gt;"",H162&lt;G162),AND(I162&lt;&gt;"",I162&lt;H162)),"Date order","")))</x:f>
      </x:c>
      <x:c r="M162" s="2" t="str">
        <x:f>IF(A162="","",IF(B162="","Missing capture",""))</x:f>
      </x:c>
      <x:c r="N162" s="2" t="str">
        <x:f>IF(A162="","",IF(AND(ISNUMBER(I162),NOT(ISNUMBER(J162))),1,0))</x:f>
      </x:c>
    </x:row>
    <x:row r="163" ht="23" customHeight="1">
      <x:c r="A163" s="5"/>
      <x:c r="B163" s="6"/>
      <x:c r="C163" s="5"/>
      <x:c r="D163" s="5"/>
      <x:c r="E163" s="6"/>
      <x:c r="F163" s="6"/>
      <x:c r="G163" s="6"/>
      <x:c r="H163" s="6"/>
      <x:c r="I163" s="6"/>
      <x:c r="J163" s="14"/>
      <x:c r="K163" s="2" t="str">
        <x:f>IF(A163="","",IF(COUNTIFS($A$6:$A$505,A163)&gt;1,"Duplicate",""))</x:f>
      </x:c>
      <x:c r="L163" s="2" t="str">
        <x:f>IF(A163="","",IF(OR(AND(E163&lt;&gt;"",B163=""),AND(F163&lt;&gt;"",E163=""),AND(G163&lt;&gt;"",F163=""),AND(H163&lt;&gt;"",G163=""),AND(I163&lt;&gt;"",H163="")),"Missing earlier stage",IF(OR(AND(E163&lt;&gt;"",E163&lt;B163),AND(F163&lt;&gt;"",F163&lt;E163),AND(G163&lt;&gt;"",G163&lt;F163),AND(H163&lt;&gt;"",H163&lt;G163),AND(I163&lt;&gt;"",I163&lt;H163)),"Date order","")))</x:f>
      </x:c>
      <x:c r="M163" s="2" t="str">
        <x:f>IF(A163="","",IF(B163="","Missing capture",""))</x:f>
      </x:c>
      <x:c r="N163" s="2" t="str">
        <x:f>IF(A163="","",IF(AND(ISNUMBER(I163),NOT(ISNUMBER(J163))),1,0))</x:f>
      </x:c>
    </x:row>
    <x:row r="164" ht="23" customHeight="1">
      <x:c r="A164" s="5"/>
      <x:c r="B164" s="6"/>
      <x:c r="C164" s="5"/>
      <x:c r="D164" s="5"/>
      <x:c r="E164" s="6"/>
      <x:c r="F164" s="6"/>
      <x:c r="G164" s="6"/>
      <x:c r="H164" s="6"/>
      <x:c r="I164" s="6"/>
      <x:c r="J164" s="14"/>
      <x:c r="K164" s="2" t="str">
        <x:f>IF(A164="","",IF(COUNTIFS($A$6:$A$505,A164)&gt;1,"Duplicate",""))</x:f>
      </x:c>
      <x:c r="L164" s="2" t="str">
        <x:f>IF(A164="","",IF(OR(AND(E164&lt;&gt;"",B164=""),AND(F164&lt;&gt;"",E164=""),AND(G164&lt;&gt;"",F164=""),AND(H164&lt;&gt;"",G164=""),AND(I164&lt;&gt;"",H164="")),"Missing earlier stage",IF(OR(AND(E164&lt;&gt;"",E164&lt;B164),AND(F164&lt;&gt;"",F164&lt;E164),AND(G164&lt;&gt;"",G164&lt;F164),AND(H164&lt;&gt;"",H164&lt;G164),AND(I164&lt;&gt;"",I164&lt;H164)),"Date order","")))</x:f>
      </x:c>
      <x:c r="M164" s="2" t="str">
        <x:f>IF(A164="","",IF(B164="","Missing capture",""))</x:f>
      </x:c>
      <x:c r="N164" s="2" t="str">
        <x:f>IF(A164="","",IF(AND(ISNUMBER(I164),NOT(ISNUMBER(J164))),1,0))</x:f>
      </x:c>
    </x:row>
    <x:row r="165" ht="23" customHeight="1">
      <x:c r="A165" s="5"/>
      <x:c r="B165" s="6"/>
      <x:c r="C165" s="5"/>
      <x:c r="D165" s="5"/>
      <x:c r="E165" s="6"/>
      <x:c r="F165" s="6"/>
      <x:c r="G165" s="6"/>
      <x:c r="H165" s="6"/>
      <x:c r="I165" s="6"/>
      <x:c r="J165" s="14"/>
      <x:c r="K165" s="2" t="str">
        <x:f>IF(A165="","",IF(COUNTIFS($A$6:$A$505,A165)&gt;1,"Duplicate",""))</x:f>
      </x:c>
      <x:c r="L165" s="2" t="str">
        <x:f>IF(A165="","",IF(OR(AND(E165&lt;&gt;"",B165=""),AND(F165&lt;&gt;"",E165=""),AND(G165&lt;&gt;"",F165=""),AND(H165&lt;&gt;"",G165=""),AND(I165&lt;&gt;"",H165="")),"Missing earlier stage",IF(OR(AND(E165&lt;&gt;"",E165&lt;B165),AND(F165&lt;&gt;"",F165&lt;E165),AND(G165&lt;&gt;"",G165&lt;F165),AND(H165&lt;&gt;"",H165&lt;G165),AND(I165&lt;&gt;"",I165&lt;H165)),"Date order","")))</x:f>
      </x:c>
      <x:c r="M165" s="2" t="str">
        <x:f>IF(A165="","",IF(B165="","Missing capture",""))</x:f>
      </x:c>
      <x:c r="N165" s="2" t="str">
        <x:f>IF(A165="","",IF(AND(ISNUMBER(I165),NOT(ISNUMBER(J165))),1,0))</x:f>
      </x:c>
    </x:row>
    <x:row r="166" ht="23" customHeight="1">
      <x:c r="A166" s="5"/>
      <x:c r="B166" s="6"/>
      <x:c r="C166" s="5"/>
      <x:c r="D166" s="5"/>
      <x:c r="E166" s="6"/>
      <x:c r="F166" s="6"/>
      <x:c r="G166" s="6"/>
      <x:c r="H166" s="6"/>
      <x:c r="I166" s="6"/>
      <x:c r="J166" s="14"/>
      <x:c r="K166" s="2" t="str">
        <x:f>IF(A166="","",IF(COUNTIFS($A$6:$A$505,A166)&gt;1,"Duplicate",""))</x:f>
      </x:c>
      <x:c r="L166" s="2" t="str">
        <x:f>IF(A166="","",IF(OR(AND(E166&lt;&gt;"",B166=""),AND(F166&lt;&gt;"",E166=""),AND(G166&lt;&gt;"",F166=""),AND(H166&lt;&gt;"",G166=""),AND(I166&lt;&gt;"",H166="")),"Missing earlier stage",IF(OR(AND(E166&lt;&gt;"",E166&lt;B166),AND(F166&lt;&gt;"",F166&lt;E166),AND(G166&lt;&gt;"",G166&lt;F166),AND(H166&lt;&gt;"",H166&lt;G166),AND(I166&lt;&gt;"",I166&lt;H166)),"Date order","")))</x:f>
      </x:c>
      <x:c r="M166" s="2" t="str">
        <x:f>IF(A166="","",IF(B166="","Missing capture",""))</x:f>
      </x:c>
      <x:c r="N166" s="2" t="str">
        <x:f>IF(A166="","",IF(AND(ISNUMBER(I166),NOT(ISNUMBER(J166))),1,0))</x:f>
      </x:c>
    </x:row>
    <x:row r="167" ht="23" customHeight="1">
      <x:c r="A167" s="5"/>
      <x:c r="B167" s="6"/>
      <x:c r="C167" s="5"/>
      <x:c r="D167" s="5"/>
      <x:c r="E167" s="6"/>
      <x:c r="F167" s="6"/>
      <x:c r="G167" s="6"/>
      <x:c r="H167" s="6"/>
      <x:c r="I167" s="6"/>
      <x:c r="J167" s="14"/>
      <x:c r="K167" s="2" t="str">
        <x:f>IF(A167="","",IF(COUNTIFS($A$6:$A$505,A167)&gt;1,"Duplicate",""))</x:f>
      </x:c>
      <x:c r="L167" s="2" t="str">
        <x:f>IF(A167="","",IF(OR(AND(E167&lt;&gt;"",B167=""),AND(F167&lt;&gt;"",E167=""),AND(G167&lt;&gt;"",F167=""),AND(H167&lt;&gt;"",G167=""),AND(I167&lt;&gt;"",H167="")),"Missing earlier stage",IF(OR(AND(E167&lt;&gt;"",E167&lt;B167),AND(F167&lt;&gt;"",F167&lt;E167),AND(G167&lt;&gt;"",G167&lt;F167),AND(H167&lt;&gt;"",H167&lt;G167),AND(I167&lt;&gt;"",I167&lt;H167)),"Date order","")))</x:f>
      </x:c>
      <x:c r="M167" s="2" t="str">
        <x:f>IF(A167="","",IF(B167="","Missing capture",""))</x:f>
      </x:c>
      <x:c r="N167" s="2" t="str">
        <x:f>IF(A167="","",IF(AND(ISNUMBER(I167),NOT(ISNUMBER(J167))),1,0))</x:f>
      </x:c>
    </x:row>
    <x:row r="168" ht="23" customHeight="1">
      <x:c r="A168" s="5"/>
      <x:c r="B168" s="6"/>
      <x:c r="C168" s="5"/>
      <x:c r="D168" s="5"/>
      <x:c r="E168" s="6"/>
      <x:c r="F168" s="6"/>
      <x:c r="G168" s="6"/>
      <x:c r="H168" s="6"/>
      <x:c r="I168" s="6"/>
      <x:c r="J168" s="14"/>
      <x:c r="K168" s="2" t="str">
        <x:f>IF(A168="","",IF(COUNTIFS($A$6:$A$505,A168)&gt;1,"Duplicate",""))</x:f>
      </x:c>
      <x:c r="L168" s="2" t="str">
        <x:f>IF(A168="","",IF(OR(AND(E168&lt;&gt;"",B168=""),AND(F168&lt;&gt;"",E168=""),AND(G168&lt;&gt;"",F168=""),AND(H168&lt;&gt;"",G168=""),AND(I168&lt;&gt;"",H168="")),"Missing earlier stage",IF(OR(AND(E168&lt;&gt;"",E168&lt;B168),AND(F168&lt;&gt;"",F168&lt;E168),AND(G168&lt;&gt;"",G168&lt;F168),AND(H168&lt;&gt;"",H168&lt;G168),AND(I168&lt;&gt;"",I168&lt;H168)),"Date order","")))</x:f>
      </x:c>
      <x:c r="M168" s="2" t="str">
        <x:f>IF(A168="","",IF(B168="","Missing capture",""))</x:f>
      </x:c>
      <x:c r="N168" s="2" t="str">
        <x:f>IF(A168="","",IF(AND(ISNUMBER(I168),NOT(ISNUMBER(J168))),1,0))</x:f>
      </x:c>
    </x:row>
    <x:row r="169" ht="23" customHeight="1">
      <x:c r="A169" s="5"/>
      <x:c r="B169" s="6"/>
      <x:c r="C169" s="5"/>
      <x:c r="D169" s="5"/>
      <x:c r="E169" s="6"/>
      <x:c r="F169" s="6"/>
      <x:c r="G169" s="6"/>
      <x:c r="H169" s="6"/>
      <x:c r="I169" s="6"/>
      <x:c r="J169" s="14"/>
      <x:c r="K169" s="2" t="str">
        <x:f>IF(A169="","",IF(COUNTIFS($A$6:$A$505,A169)&gt;1,"Duplicate",""))</x:f>
      </x:c>
      <x:c r="L169" s="2" t="str">
        <x:f>IF(A169="","",IF(OR(AND(E169&lt;&gt;"",B169=""),AND(F169&lt;&gt;"",E169=""),AND(G169&lt;&gt;"",F169=""),AND(H169&lt;&gt;"",G169=""),AND(I169&lt;&gt;"",H169="")),"Missing earlier stage",IF(OR(AND(E169&lt;&gt;"",E169&lt;B169),AND(F169&lt;&gt;"",F169&lt;E169),AND(G169&lt;&gt;"",G169&lt;F169),AND(H169&lt;&gt;"",H169&lt;G169),AND(I169&lt;&gt;"",I169&lt;H169)),"Date order","")))</x:f>
      </x:c>
      <x:c r="M169" s="2" t="str">
        <x:f>IF(A169="","",IF(B169="","Missing capture",""))</x:f>
      </x:c>
      <x:c r="N169" s="2" t="str">
        <x:f>IF(A169="","",IF(AND(ISNUMBER(I169),NOT(ISNUMBER(J169))),1,0))</x:f>
      </x:c>
    </x:row>
    <x:row r="170" ht="23" customHeight="1">
      <x:c r="A170" s="5"/>
      <x:c r="B170" s="6"/>
      <x:c r="C170" s="5"/>
      <x:c r="D170" s="5"/>
      <x:c r="E170" s="6"/>
      <x:c r="F170" s="6"/>
      <x:c r="G170" s="6"/>
      <x:c r="H170" s="6"/>
      <x:c r="I170" s="6"/>
      <x:c r="J170" s="14"/>
      <x:c r="K170" s="2" t="str">
        <x:f>IF(A170="","",IF(COUNTIFS($A$6:$A$505,A170)&gt;1,"Duplicate",""))</x:f>
      </x:c>
      <x:c r="L170" s="2" t="str">
        <x:f>IF(A170="","",IF(OR(AND(E170&lt;&gt;"",B170=""),AND(F170&lt;&gt;"",E170=""),AND(G170&lt;&gt;"",F170=""),AND(H170&lt;&gt;"",G170=""),AND(I170&lt;&gt;"",H170="")),"Missing earlier stage",IF(OR(AND(E170&lt;&gt;"",E170&lt;B170),AND(F170&lt;&gt;"",F170&lt;E170),AND(G170&lt;&gt;"",G170&lt;F170),AND(H170&lt;&gt;"",H170&lt;G170),AND(I170&lt;&gt;"",I170&lt;H170)),"Date order","")))</x:f>
      </x:c>
      <x:c r="M170" s="2" t="str">
        <x:f>IF(A170="","",IF(B170="","Missing capture",""))</x:f>
      </x:c>
      <x:c r="N170" s="2" t="str">
        <x:f>IF(A170="","",IF(AND(ISNUMBER(I170),NOT(ISNUMBER(J170))),1,0))</x:f>
      </x:c>
    </x:row>
    <x:row r="171" ht="23" customHeight="1">
      <x:c r="A171" s="5"/>
      <x:c r="B171" s="6"/>
      <x:c r="C171" s="5"/>
      <x:c r="D171" s="5"/>
      <x:c r="E171" s="6"/>
      <x:c r="F171" s="6"/>
      <x:c r="G171" s="6"/>
      <x:c r="H171" s="6"/>
      <x:c r="I171" s="6"/>
      <x:c r="J171" s="14"/>
      <x:c r="K171" s="2" t="str">
        <x:f>IF(A171="","",IF(COUNTIFS($A$6:$A$505,A171)&gt;1,"Duplicate",""))</x:f>
      </x:c>
      <x:c r="L171" s="2" t="str">
        <x:f>IF(A171="","",IF(OR(AND(E171&lt;&gt;"",B171=""),AND(F171&lt;&gt;"",E171=""),AND(G171&lt;&gt;"",F171=""),AND(H171&lt;&gt;"",G171=""),AND(I171&lt;&gt;"",H171="")),"Missing earlier stage",IF(OR(AND(E171&lt;&gt;"",E171&lt;B171),AND(F171&lt;&gt;"",F171&lt;E171),AND(G171&lt;&gt;"",G171&lt;F171),AND(H171&lt;&gt;"",H171&lt;G171),AND(I171&lt;&gt;"",I171&lt;H171)),"Date order","")))</x:f>
      </x:c>
      <x:c r="M171" s="2" t="str">
        <x:f>IF(A171="","",IF(B171="","Missing capture",""))</x:f>
      </x:c>
      <x:c r="N171" s="2" t="str">
        <x:f>IF(A171="","",IF(AND(ISNUMBER(I171),NOT(ISNUMBER(J171))),1,0))</x:f>
      </x:c>
    </x:row>
    <x:row r="172" ht="23" customHeight="1">
      <x:c r="A172" s="5"/>
      <x:c r="B172" s="6"/>
      <x:c r="C172" s="5"/>
      <x:c r="D172" s="5"/>
      <x:c r="E172" s="6"/>
      <x:c r="F172" s="6"/>
      <x:c r="G172" s="6"/>
      <x:c r="H172" s="6"/>
      <x:c r="I172" s="6"/>
      <x:c r="J172" s="14"/>
      <x:c r="K172" s="2" t="str">
        <x:f>IF(A172="","",IF(COUNTIFS($A$6:$A$505,A172)&gt;1,"Duplicate",""))</x:f>
      </x:c>
      <x:c r="L172" s="2" t="str">
        <x:f>IF(A172="","",IF(OR(AND(E172&lt;&gt;"",B172=""),AND(F172&lt;&gt;"",E172=""),AND(G172&lt;&gt;"",F172=""),AND(H172&lt;&gt;"",G172=""),AND(I172&lt;&gt;"",H172="")),"Missing earlier stage",IF(OR(AND(E172&lt;&gt;"",E172&lt;B172),AND(F172&lt;&gt;"",F172&lt;E172),AND(G172&lt;&gt;"",G172&lt;F172),AND(H172&lt;&gt;"",H172&lt;G172),AND(I172&lt;&gt;"",I172&lt;H172)),"Date order","")))</x:f>
      </x:c>
      <x:c r="M172" s="2" t="str">
        <x:f>IF(A172="","",IF(B172="","Missing capture",""))</x:f>
      </x:c>
      <x:c r="N172" s="2" t="str">
        <x:f>IF(A172="","",IF(AND(ISNUMBER(I172),NOT(ISNUMBER(J172))),1,0))</x:f>
      </x:c>
    </x:row>
    <x:row r="173" ht="23" customHeight="1">
      <x:c r="A173" s="5"/>
      <x:c r="B173" s="6"/>
      <x:c r="C173" s="5"/>
      <x:c r="D173" s="5"/>
      <x:c r="E173" s="6"/>
      <x:c r="F173" s="6"/>
      <x:c r="G173" s="6"/>
      <x:c r="H173" s="6"/>
      <x:c r="I173" s="6"/>
      <x:c r="J173" s="14"/>
      <x:c r="K173" s="2" t="str">
        <x:f>IF(A173="","",IF(COUNTIFS($A$6:$A$505,A173)&gt;1,"Duplicate",""))</x:f>
      </x:c>
      <x:c r="L173" s="2" t="str">
        <x:f>IF(A173="","",IF(OR(AND(E173&lt;&gt;"",B173=""),AND(F173&lt;&gt;"",E173=""),AND(G173&lt;&gt;"",F173=""),AND(H173&lt;&gt;"",G173=""),AND(I173&lt;&gt;"",H173="")),"Missing earlier stage",IF(OR(AND(E173&lt;&gt;"",E173&lt;B173),AND(F173&lt;&gt;"",F173&lt;E173),AND(G173&lt;&gt;"",G173&lt;F173),AND(H173&lt;&gt;"",H173&lt;G173),AND(I173&lt;&gt;"",I173&lt;H173)),"Date order","")))</x:f>
      </x:c>
      <x:c r="M173" s="2" t="str">
        <x:f>IF(A173="","",IF(B173="","Missing capture",""))</x:f>
      </x:c>
      <x:c r="N173" s="2" t="str">
        <x:f>IF(A173="","",IF(AND(ISNUMBER(I173),NOT(ISNUMBER(J173))),1,0))</x:f>
      </x:c>
    </x:row>
    <x:row r="174" ht="23" customHeight="1">
      <x:c r="A174" s="5"/>
      <x:c r="B174" s="6"/>
      <x:c r="C174" s="5"/>
      <x:c r="D174" s="5"/>
      <x:c r="E174" s="6"/>
      <x:c r="F174" s="6"/>
      <x:c r="G174" s="6"/>
      <x:c r="H174" s="6"/>
      <x:c r="I174" s="6"/>
      <x:c r="J174" s="14"/>
      <x:c r="K174" s="2" t="str">
        <x:f>IF(A174="","",IF(COUNTIFS($A$6:$A$505,A174)&gt;1,"Duplicate",""))</x:f>
      </x:c>
      <x:c r="L174" s="2" t="str">
        <x:f>IF(A174="","",IF(OR(AND(E174&lt;&gt;"",B174=""),AND(F174&lt;&gt;"",E174=""),AND(G174&lt;&gt;"",F174=""),AND(H174&lt;&gt;"",G174=""),AND(I174&lt;&gt;"",H174="")),"Missing earlier stage",IF(OR(AND(E174&lt;&gt;"",E174&lt;B174),AND(F174&lt;&gt;"",F174&lt;E174),AND(G174&lt;&gt;"",G174&lt;F174),AND(H174&lt;&gt;"",H174&lt;G174),AND(I174&lt;&gt;"",I174&lt;H174)),"Date order","")))</x:f>
      </x:c>
      <x:c r="M174" s="2" t="str">
        <x:f>IF(A174="","",IF(B174="","Missing capture",""))</x:f>
      </x:c>
      <x:c r="N174" s="2" t="str">
        <x:f>IF(A174="","",IF(AND(ISNUMBER(I174),NOT(ISNUMBER(J174))),1,0))</x:f>
      </x:c>
    </x:row>
    <x:row r="175" ht="23" customHeight="1">
      <x:c r="A175" s="5"/>
      <x:c r="B175" s="6"/>
      <x:c r="C175" s="5"/>
      <x:c r="D175" s="5"/>
      <x:c r="E175" s="6"/>
      <x:c r="F175" s="6"/>
      <x:c r="G175" s="6"/>
      <x:c r="H175" s="6"/>
      <x:c r="I175" s="6"/>
      <x:c r="J175" s="14"/>
      <x:c r="K175" s="2" t="str">
        <x:f>IF(A175="","",IF(COUNTIFS($A$6:$A$505,A175)&gt;1,"Duplicate",""))</x:f>
      </x:c>
      <x:c r="L175" s="2" t="str">
        <x:f>IF(A175="","",IF(OR(AND(E175&lt;&gt;"",B175=""),AND(F175&lt;&gt;"",E175=""),AND(G175&lt;&gt;"",F175=""),AND(H175&lt;&gt;"",G175=""),AND(I175&lt;&gt;"",H175="")),"Missing earlier stage",IF(OR(AND(E175&lt;&gt;"",E175&lt;B175),AND(F175&lt;&gt;"",F175&lt;E175),AND(G175&lt;&gt;"",G175&lt;F175),AND(H175&lt;&gt;"",H175&lt;G175),AND(I175&lt;&gt;"",I175&lt;H175)),"Date order","")))</x:f>
      </x:c>
      <x:c r="M175" s="2" t="str">
        <x:f>IF(A175="","",IF(B175="","Missing capture",""))</x:f>
      </x:c>
      <x:c r="N175" s="2" t="str">
        <x:f>IF(A175="","",IF(AND(ISNUMBER(I175),NOT(ISNUMBER(J175))),1,0))</x:f>
      </x:c>
    </x:row>
    <x:row r="176" ht="23" customHeight="1">
      <x:c r="A176" s="5"/>
      <x:c r="B176" s="6"/>
      <x:c r="C176" s="5"/>
      <x:c r="D176" s="5"/>
      <x:c r="E176" s="6"/>
      <x:c r="F176" s="6"/>
      <x:c r="G176" s="6"/>
      <x:c r="H176" s="6"/>
      <x:c r="I176" s="6"/>
      <x:c r="J176" s="14"/>
      <x:c r="K176" s="2" t="str">
        <x:f>IF(A176="","",IF(COUNTIFS($A$6:$A$505,A176)&gt;1,"Duplicate",""))</x:f>
      </x:c>
      <x:c r="L176" s="2" t="str">
        <x:f>IF(A176="","",IF(OR(AND(E176&lt;&gt;"",B176=""),AND(F176&lt;&gt;"",E176=""),AND(G176&lt;&gt;"",F176=""),AND(H176&lt;&gt;"",G176=""),AND(I176&lt;&gt;"",H176="")),"Missing earlier stage",IF(OR(AND(E176&lt;&gt;"",E176&lt;B176),AND(F176&lt;&gt;"",F176&lt;E176),AND(G176&lt;&gt;"",G176&lt;F176),AND(H176&lt;&gt;"",H176&lt;G176),AND(I176&lt;&gt;"",I176&lt;H176)),"Date order","")))</x:f>
      </x:c>
      <x:c r="M176" s="2" t="str">
        <x:f>IF(A176="","",IF(B176="","Missing capture",""))</x:f>
      </x:c>
      <x:c r="N176" s="2" t="str">
        <x:f>IF(A176="","",IF(AND(ISNUMBER(I176),NOT(ISNUMBER(J176))),1,0))</x:f>
      </x:c>
    </x:row>
    <x:row r="177" ht="23" customHeight="1">
      <x:c r="A177" s="5"/>
      <x:c r="B177" s="6"/>
      <x:c r="C177" s="5"/>
      <x:c r="D177" s="5"/>
      <x:c r="E177" s="6"/>
      <x:c r="F177" s="6"/>
      <x:c r="G177" s="6"/>
      <x:c r="H177" s="6"/>
      <x:c r="I177" s="6"/>
      <x:c r="J177" s="14"/>
      <x:c r="K177" s="2" t="str">
        <x:f>IF(A177="","",IF(COUNTIFS($A$6:$A$505,A177)&gt;1,"Duplicate",""))</x:f>
      </x:c>
      <x:c r="L177" s="2" t="str">
        <x:f>IF(A177="","",IF(OR(AND(E177&lt;&gt;"",B177=""),AND(F177&lt;&gt;"",E177=""),AND(G177&lt;&gt;"",F177=""),AND(H177&lt;&gt;"",G177=""),AND(I177&lt;&gt;"",H177="")),"Missing earlier stage",IF(OR(AND(E177&lt;&gt;"",E177&lt;B177),AND(F177&lt;&gt;"",F177&lt;E177),AND(G177&lt;&gt;"",G177&lt;F177),AND(H177&lt;&gt;"",H177&lt;G177),AND(I177&lt;&gt;"",I177&lt;H177)),"Date order","")))</x:f>
      </x:c>
      <x:c r="M177" s="2" t="str">
        <x:f>IF(A177="","",IF(B177="","Missing capture",""))</x:f>
      </x:c>
      <x:c r="N177" s="2" t="str">
        <x:f>IF(A177="","",IF(AND(ISNUMBER(I177),NOT(ISNUMBER(J177))),1,0))</x:f>
      </x:c>
    </x:row>
    <x:row r="178" ht="23" customHeight="1">
      <x:c r="A178" s="5"/>
      <x:c r="B178" s="6"/>
      <x:c r="C178" s="5"/>
      <x:c r="D178" s="5"/>
      <x:c r="E178" s="6"/>
      <x:c r="F178" s="6"/>
      <x:c r="G178" s="6"/>
      <x:c r="H178" s="6"/>
      <x:c r="I178" s="6"/>
      <x:c r="J178" s="14"/>
      <x:c r="K178" s="2" t="str">
        <x:f>IF(A178="","",IF(COUNTIFS($A$6:$A$505,A178)&gt;1,"Duplicate",""))</x:f>
      </x:c>
      <x:c r="L178" s="2" t="str">
        <x:f>IF(A178="","",IF(OR(AND(E178&lt;&gt;"",B178=""),AND(F178&lt;&gt;"",E178=""),AND(G178&lt;&gt;"",F178=""),AND(H178&lt;&gt;"",G178=""),AND(I178&lt;&gt;"",H178="")),"Missing earlier stage",IF(OR(AND(E178&lt;&gt;"",E178&lt;B178),AND(F178&lt;&gt;"",F178&lt;E178),AND(G178&lt;&gt;"",G178&lt;F178),AND(H178&lt;&gt;"",H178&lt;G178),AND(I178&lt;&gt;"",I178&lt;H178)),"Date order","")))</x:f>
      </x:c>
      <x:c r="M178" s="2" t="str">
        <x:f>IF(A178="","",IF(B178="","Missing capture",""))</x:f>
      </x:c>
      <x:c r="N178" s="2" t="str">
        <x:f>IF(A178="","",IF(AND(ISNUMBER(I178),NOT(ISNUMBER(J178))),1,0))</x:f>
      </x:c>
    </x:row>
    <x:row r="179" ht="23" customHeight="1">
      <x:c r="A179" s="5"/>
      <x:c r="B179" s="6"/>
      <x:c r="C179" s="5"/>
      <x:c r="D179" s="5"/>
      <x:c r="E179" s="6"/>
      <x:c r="F179" s="6"/>
      <x:c r="G179" s="6"/>
      <x:c r="H179" s="6"/>
      <x:c r="I179" s="6"/>
      <x:c r="J179" s="14"/>
      <x:c r="K179" s="2" t="str">
        <x:f>IF(A179="","",IF(COUNTIFS($A$6:$A$505,A179)&gt;1,"Duplicate",""))</x:f>
      </x:c>
      <x:c r="L179" s="2" t="str">
        <x:f>IF(A179="","",IF(OR(AND(E179&lt;&gt;"",B179=""),AND(F179&lt;&gt;"",E179=""),AND(G179&lt;&gt;"",F179=""),AND(H179&lt;&gt;"",G179=""),AND(I179&lt;&gt;"",H179="")),"Missing earlier stage",IF(OR(AND(E179&lt;&gt;"",E179&lt;B179),AND(F179&lt;&gt;"",F179&lt;E179),AND(G179&lt;&gt;"",G179&lt;F179),AND(H179&lt;&gt;"",H179&lt;G179),AND(I179&lt;&gt;"",I179&lt;H179)),"Date order","")))</x:f>
      </x:c>
      <x:c r="M179" s="2" t="str">
        <x:f>IF(A179="","",IF(B179="","Missing capture",""))</x:f>
      </x:c>
      <x:c r="N179" s="2" t="str">
        <x:f>IF(A179="","",IF(AND(ISNUMBER(I179),NOT(ISNUMBER(J179))),1,0))</x:f>
      </x:c>
    </x:row>
    <x:row r="180" ht="23" customHeight="1">
      <x:c r="A180" s="5"/>
      <x:c r="B180" s="6"/>
      <x:c r="C180" s="5"/>
      <x:c r="D180" s="5"/>
      <x:c r="E180" s="6"/>
      <x:c r="F180" s="6"/>
      <x:c r="G180" s="6"/>
      <x:c r="H180" s="6"/>
      <x:c r="I180" s="6"/>
      <x:c r="J180" s="14"/>
      <x:c r="K180" s="2" t="str">
        <x:f>IF(A180="","",IF(COUNTIFS($A$6:$A$505,A180)&gt;1,"Duplicate",""))</x:f>
      </x:c>
      <x:c r="L180" s="2" t="str">
        <x:f>IF(A180="","",IF(OR(AND(E180&lt;&gt;"",B180=""),AND(F180&lt;&gt;"",E180=""),AND(G180&lt;&gt;"",F180=""),AND(H180&lt;&gt;"",G180=""),AND(I180&lt;&gt;"",H180="")),"Missing earlier stage",IF(OR(AND(E180&lt;&gt;"",E180&lt;B180),AND(F180&lt;&gt;"",F180&lt;E180),AND(G180&lt;&gt;"",G180&lt;F180),AND(H180&lt;&gt;"",H180&lt;G180),AND(I180&lt;&gt;"",I180&lt;H180)),"Date order","")))</x:f>
      </x:c>
      <x:c r="M180" s="2" t="str">
        <x:f>IF(A180="","",IF(B180="","Missing capture",""))</x:f>
      </x:c>
      <x:c r="N180" s="2" t="str">
        <x:f>IF(A180="","",IF(AND(ISNUMBER(I180),NOT(ISNUMBER(J180))),1,0))</x:f>
      </x:c>
    </x:row>
    <x:row r="181" ht="23" customHeight="1">
      <x:c r="A181" s="5"/>
      <x:c r="B181" s="6"/>
      <x:c r="C181" s="5"/>
      <x:c r="D181" s="5"/>
      <x:c r="E181" s="6"/>
      <x:c r="F181" s="6"/>
      <x:c r="G181" s="6"/>
      <x:c r="H181" s="6"/>
      <x:c r="I181" s="6"/>
      <x:c r="J181" s="14"/>
      <x:c r="K181" s="2" t="str">
        <x:f>IF(A181="","",IF(COUNTIFS($A$6:$A$505,A181)&gt;1,"Duplicate",""))</x:f>
      </x:c>
      <x:c r="L181" s="2" t="str">
        <x:f>IF(A181="","",IF(OR(AND(E181&lt;&gt;"",B181=""),AND(F181&lt;&gt;"",E181=""),AND(G181&lt;&gt;"",F181=""),AND(H181&lt;&gt;"",G181=""),AND(I181&lt;&gt;"",H181="")),"Missing earlier stage",IF(OR(AND(E181&lt;&gt;"",E181&lt;B181),AND(F181&lt;&gt;"",F181&lt;E181),AND(G181&lt;&gt;"",G181&lt;F181),AND(H181&lt;&gt;"",H181&lt;G181),AND(I181&lt;&gt;"",I181&lt;H181)),"Date order","")))</x:f>
      </x:c>
      <x:c r="M181" s="2" t="str">
        <x:f>IF(A181="","",IF(B181="","Missing capture",""))</x:f>
      </x:c>
      <x:c r="N181" s="2" t="str">
        <x:f>IF(A181="","",IF(AND(ISNUMBER(I181),NOT(ISNUMBER(J181))),1,0))</x:f>
      </x:c>
    </x:row>
    <x:row r="182" ht="23" customHeight="1">
      <x:c r="A182" s="5"/>
      <x:c r="B182" s="6"/>
      <x:c r="C182" s="5"/>
      <x:c r="D182" s="5"/>
      <x:c r="E182" s="6"/>
      <x:c r="F182" s="6"/>
      <x:c r="G182" s="6"/>
      <x:c r="H182" s="6"/>
      <x:c r="I182" s="6"/>
      <x:c r="J182" s="14"/>
      <x:c r="K182" s="2" t="str">
        <x:f>IF(A182="","",IF(COUNTIFS($A$6:$A$505,A182)&gt;1,"Duplicate",""))</x:f>
      </x:c>
      <x:c r="L182" s="2" t="str">
        <x:f>IF(A182="","",IF(OR(AND(E182&lt;&gt;"",B182=""),AND(F182&lt;&gt;"",E182=""),AND(G182&lt;&gt;"",F182=""),AND(H182&lt;&gt;"",G182=""),AND(I182&lt;&gt;"",H182="")),"Missing earlier stage",IF(OR(AND(E182&lt;&gt;"",E182&lt;B182),AND(F182&lt;&gt;"",F182&lt;E182),AND(G182&lt;&gt;"",G182&lt;F182),AND(H182&lt;&gt;"",H182&lt;G182),AND(I182&lt;&gt;"",I182&lt;H182)),"Date order","")))</x:f>
      </x:c>
      <x:c r="M182" s="2" t="str">
        <x:f>IF(A182="","",IF(B182="","Missing capture",""))</x:f>
      </x:c>
      <x:c r="N182" s="2" t="str">
        <x:f>IF(A182="","",IF(AND(ISNUMBER(I182),NOT(ISNUMBER(J182))),1,0))</x:f>
      </x:c>
    </x:row>
    <x:row r="183" ht="23" customHeight="1">
      <x:c r="A183" s="5"/>
      <x:c r="B183" s="6"/>
      <x:c r="C183" s="5"/>
      <x:c r="D183" s="5"/>
      <x:c r="E183" s="6"/>
      <x:c r="F183" s="6"/>
      <x:c r="G183" s="6"/>
      <x:c r="H183" s="6"/>
      <x:c r="I183" s="6"/>
      <x:c r="J183" s="14"/>
      <x:c r="K183" s="2" t="str">
        <x:f>IF(A183="","",IF(COUNTIFS($A$6:$A$505,A183)&gt;1,"Duplicate",""))</x:f>
      </x:c>
      <x:c r="L183" s="2" t="str">
        <x:f>IF(A183="","",IF(OR(AND(E183&lt;&gt;"",B183=""),AND(F183&lt;&gt;"",E183=""),AND(G183&lt;&gt;"",F183=""),AND(H183&lt;&gt;"",G183=""),AND(I183&lt;&gt;"",H183="")),"Missing earlier stage",IF(OR(AND(E183&lt;&gt;"",E183&lt;B183),AND(F183&lt;&gt;"",F183&lt;E183),AND(G183&lt;&gt;"",G183&lt;F183),AND(H183&lt;&gt;"",H183&lt;G183),AND(I183&lt;&gt;"",I183&lt;H183)),"Date order","")))</x:f>
      </x:c>
      <x:c r="M183" s="2" t="str">
        <x:f>IF(A183="","",IF(B183="","Missing capture",""))</x:f>
      </x:c>
      <x:c r="N183" s="2" t="str">
        <x:f>IF(A183="","",IF(AND(ISNUMBER(I183),NOT(ISNUMBER(J183))),1,0))</x:f>
      </x:c>
    </x:row>
    <x:row r="184" ht="23" customHeight="1">
      <x:c r="A184" s="5"/>
      <x:c r="B184" s="6"/>
      <x:c r="C184" s="5"/>
      <x:c r="D184" s="5"/>
      <x:c r="E184" s="6"/>
      <x:c r="F184" s="6"/>
      <x:c r="G184" s="6"/>
      <x:c r="H184" s="6"/>
      <x:c r="I184" s="6"/>
      <x:c r="J184" s="14"/>
      <x:c r="K184" s="2" t="str">
        <x:f>IF(A184="","",IF(COUNTIFS($A$6:$A$505,A184)&gt;1,"Duplicate",""))</x:f>
      </x:c>
      <x:c r="L184" s="2" t="str">
        <x:f>IF(A184="","",IF(OR(AND(E184&lt;&gt;"",B184=""),AND(F184&lt;&gt;"",E184=""),AND(G184&lt;&gt;"",F184=""),AND(H184&lt;&gt;"",G184=""),AND(I184&lt;&gt;"",H184="")),"Missing earlier stage",IF(OR(AND(E184&lt;&gt;"",E184&lt;B184),AND(F184&lt;&gt;"",F184&lt;E184),AND(G184&lt;&gt;"",G184&lt;F184),AND(H184&lt;&gt;"",H184&lt;G184),AND(I184&lt;&gt;"",I184&lt;H184)),"Date order","")))</x:f>
      </x:c>
      <x:c r="M184" s="2" t="str">
        <x:f>IF(A184="","",IF(B184="","Missing capture",""))</x:f>
      </x:c>
      <x:c r="N184" s="2" t="str">
        <x:f>IF(A184="","",IF(AND(ISNUMBER(I184),NOT(ISNUMBER(J184))),1,0))</x:f>
      </x:c>
    </x:row>
    <x:row r="185" ht="23" customHeight="1">
      <x:c r="A185" s="5"/>
      <x:c r="B185" s="6"/>
      <x:c r="C185" s="5"/>
      <x:c r="D185" s="5"/>
      <x:c r="E185" s="6"/>
      <x:c r="F185" s="6"/>
      <x:c r="G185" s="6"/>
      <x:c r="H185" s="6"/>
      <x:c r="I185" s="6"/>
      <x:c r="J185" s="14"/>
      <x:c r="K185" s="2" t="str">
        <x:f>IF(A185="","",IF(COUNTIFS($A$6:$A$505,A185)&gt;1,"Duplicate",""))</x:f>
      </x:c>
      <x:c r="L185" s="2" t="str">
        <x:f>IF(A185="","",IF(OR(AND(E185&lt;&gt;"",B185=""),AND(F185&lt;&gt;"",E185=""),AND(G185&lt;&gt;"",F185=""),AND(H185&lt;&gt;"",G185=""),AND(I185&lt;&gt;"",H185="")),"Missing earlier stage",IF(OR(AND(E185&lt;&gt;"",E185&lt;B185),AND(F185&lt;&gt;"",F185&lt;E185),AND(G185&lt;&gt;"",G185&lt;F185),AND(H185&lt;&gt;"",H185&lt;G185),AND(I185&lt;&gt;"",I185&lt;H185)),"Date order","")))</x:f>
      </x:c>
      <x:c r="M185" s="2" t="str">
        <x:f>IF(A185="","",IF(B185="","Missing capture",""))</x:f>
      </x:c>
      <x:c r="N185" s="2" t="str">
        <x:f>IF(A185="","",IF(AND(ISNUMBER(I185),NOT(ISNUMBER(J185))),1,0))</x:f>
      </x:c>
    </x:row>
    <x:row r="186" ht="23" customHeight="1">
      <x:c r="A186" s="5"/>
      <x:c r="B186" s="6"/>
      <x:c r="C186" s="5"/>
      <x:c r="D186" s="5"/>
      <x:c r="E186" s="6"/>
      <x:c r="F186" s="6"/>
      <x:c r="G186" s="6"/>
      <x:c r="H186" s="6"/>
      <x:c r="I186" s="6"/>
      <x:c r="J186" s="14"/>
      <x:c r="K186" s="2" t="str">
        <x:f>IF(A186="","",IF(COUNTIFS($A$6:$A$505,A186)&gt;1,"Duplicate",""))</x:f>
      </x:c>
      <x:c r="L186" s="2" t="str">
        <x:f>IF(A186="","",IF(OR(AND(E186&lt;&gt;"",B186=""),AND(F186&lt;&gt;"",E186=""),AND(G186&lt;&gt;"",F186=""),AND(H186&lt;&gt;"",G186=""),AND(I186&lt;&gt;"",H186="")),"Missing earlier stage",IF(OR(AND(E186&lt;&gt;"",E186&lt;B186),AND(F186&lt;&gt;"",F186&lt;E186),AND(G186&lt;&gt;"",G186&lt;F186),AND(H186&lt;&gt;"",H186&lt;G186),AND(I186&lt;&gt;"",I186&lt;H186)),"Date order","")))</x:f>
      </x:c>
      <x:c r="M186" s="2" t="str">
        <x:f>IF(A186="","",IF(B186="","Missing capture",""))</x:f>
      </x:c>
      <x:c r="N186" s="2" t="str">
        <x:f>IF(A186="","",IF(AND(ISNUMBER(I186),NOT(ISNUMBER(J186))),1,0))</x:f>
      </x:c>
    </x:row>
    <x:row r="187" ht="23" customHeight="1">
      <x:c r="A187" s="5"/>
      <x:c r="B187" s="6"/>
      <x:c r="C187" s="5"/>
      <x:c r="D187" s="5"/>
      <x:c r="E187" s="6"/>
      <x:c r="F187" s="6"/>
      <x:c r="G187" s="6"/>
      <x:c r="H187" s="6"/>
      <x:c r="I187" s="6"/>
      <x:c r="J187" s="14"/>
      <x:c r="K187" s="2" t="str">
        <x:f>IF(A187="","",IF(COUNTIFS($A$6:$A$505,A187)&gt;1,"Duplicate",""))</x:f>
      </x:c>
      <x:c r="L187" s="2" t="str">
        <x:f>IF(A187="","",IF(OR(AND(E187&lt;&gt;"",B187=""),AND(F187&lt;&gt;"",E187=""),AND(G187&lt;&gt;"",F187=""),AND(H187&lt;&gt;"",G187=""),AND(I187&lt;&gt;"",H187="")),"Missing earlier stage",IF(OR(AND(E187&lt;&gt;"",E187&lt;B187),AND(F187&lt;&gt;"",F187&lt;E187),AND(G187&lt;&gt;"",G187&lt;F187),AND(H187&lt;&gt;"",H187&lt;G187),AND(I187&lt;&gt;"",I187&lt;H187)),"Date order","")))</x:f>
      </x:c>
      <x:c r="M187" s="2" t="str">
        <x:f>IF(A187="","",IF(B187="","Missing capture",""))</x:f>
      </x:c>
      <x:c r="N187" s="2" t="str">
        <x:f>IF(A187="","",IF(AND(ISNUMBER(I187),NOT(ISNUMBER(J187))),1,0))</x:f>
      </x:c>
    </x:row>
    <x:row r="188" ht="23" customHeight="1">
      <x:c r="A188" s="5"/>
      <x:c r="B188" s="6"/>
      <x:c r="C188" s="5"/>
      <x:c r="D188" s="5"/>
      <x:c r="E188" s="6"/>
      <x:c r="F188" s="6"/>
      <x:c r="G188" s="6"/>
      <x:c r="H188" s="6"/>
      <x:c r="I188" s="6"/>
      <x:c r="J188" s="14"/>
      <x:c r="K188" s="2" t="str">
        <x:f>IF(A188="","",IF(COUNTIFS($A$6:$A$505,A188)&gt;1,"Duplicate",""))</x:f>
      </x:c>
      <x:c r="L188" s="2" t="str">
        <x:f>IF(A188="","",IF(OR(AND(E188&lt;&gt;"",B188=""),AND(F188&lt;&gt;"",E188=""),AND(G188&lt;&gt;"",F188=""),AND(H188&lt;&gt;"",G188=""),AND(I188&lt;&gt;"",H188="")),"Missing earlier stage",IF(OR(AND(E188&lt;&gt;"",E188&lt;B188),AND(F188&lt;&gt;"",F188&lt;E188),AND(G188&lt;&gt;"",G188&lt;F188),AND(H188&lt;&gt;"",H188&lt;G188),AND(I188&lt;&gt;"",I188&lt;H188)),"Date order","")))</x:f>
      </x:c>
      <x:c r="M188" s="2" t="str">
        <x:f>IF(A188="","",IF(B188="","Missing capture",""))</x:f>
      </x:c>
      <x:c r="N188" s="2" t="str">
        <x:f>IF(A188="","",IF(AND(ISNUMBER(I188),NOT(ISNUMBER(J188))),1,0))</x:f>
      </x:c>
    </x:row>
    <x:row r="189" ht="23" customHeight="1">
      <x:c r="A189" s="5"/>
      <x:c r="B189" s="6"/>
      <x:c r="C189" s="5"/>
      <x:c r="D189" s="5"/>
      <x:c r="E189" s="6"/>
      <x:c r="F189" s="6"/>
      <x:c r="G189" s="6"/>
      <x:c r="H189" s="6"/>
      <x:c r="I189" s="6"/>
      <x:c r="J189" s="14"/>
      <x:c r="K189" s="2" t="str">
        <x:f>IF(A189="","",IF(COUNTIFS($A$6:$A$505,A189)&gt;1,"Duplicate",""))</x:f>
      </x:c>
      <x:c r="L189" s="2" t="str">
        <x:f>IF(A189="","",IF(OR(AND(E189&lt;&gt;"",B189=""),AND(F189&lt;&gt;"",E189=""),AND(G189&lt;&gt;"",F189=""),AND(H189&lt;&gt;"",G189=""),AND(I189&lt;&gt;"",H189="")),"Missing earlier stage",IF(OR(AND(E189&lt;&gt;"",E189&lt;B189),AND(F189&lt;&gt;"",F189&lt;E189),AND(G189&lt;&gt;"",G189&lt;F189),AND(H189&lt;&gt;"",H189&lt;G189),AND(I189&lt;&gt;"",I189&lt;H189)),"Date order","")))</x:f>
      </x:c>
      <x:c r="M189" s="2" t="str">
        <x:f>IF(A189="","",IF(B189="","Missing capture",""))</x:f>
      </x:c>
      <x:c r="N189" s="2" t="str">
        <x:f>IF(A189="","",IF(AND(ISNUMBER(I189),NOT(ISNUMBER(J189))),1,0))</x:f>
      </x:c>
    </x:row>
    <x:row r="190" ht="23" customHeight="1">
      <x:c r="A190" s="5"/>
      <x:c r="B190" s="6"/>
      <x:c r="C190" s="5"/>
      <x:c r="D190" s="5"/>
      <x:c r="E190" s="6"/>
      <x:c r="F190" s="6"/>
      <x:c r="G190" s="6"/>
      <x:c r="H190" s="6"/>
      <x:c r="I190" s="6"/>
      <x:c r="J190" s="14"/>
      <x:c r="K190" s="2" t="str">
        <x:f>IF(A190="","",IF(COUNTIFS($A$6:$A$505,A190)&gt;1,"Duplicate",""))</x:f>
      </x:c>
      <x:c r="L190" s="2" t="str">
        <x:f>IF(A190="","",IF(OR(AND(E190&lt;&gt;"",B190=""),AND(F190&lt;&gt;"",E190=""),AND(G190&lt;&gt;"",F190=""),AND(H190&lt;&gt;"",G190=""),AND(I190&lt;&gt;"",H190="")),"Missing earlier stage",IF(OR(AND(E190&lt;&gt;"",E190&lt;B190),AND(F190&lt;&gt;"",F190&lt;E190),AND(G190&lt;&gt;"",G190&lt;F190),AND(H190&lt;&gt;"",H190&lt;G190),AND(I190&lt;&gt;"",I190&lt;H190)),"Date order","")))</x:f>
      </x:c>
      <x:c r="M190" s="2" t="str">
        <x:f>IF(A190="","",IF(B190="","Missing capture",""))</x:f>
      </x:c>
      <x:c r="N190" s="2" t="str">
        <x:f>IF(A190="","",IF(AND(ISNUMBER(I190),NOT(ISNUMBER(J190))),1,0))</x:f>
      </x:c>
    </x:row>
    <x:row r="191" ht="23" customHeight="1">
      <x:c r="A191" s="5"/>
      <x:c r="B191" s="6"/>
      <x:c r="C191" s="5"/>
      <x:c r="D191" s="5"/>
      <x:c r="E191" s="6"/>
      <x:c r="F191" s="6"/>
      <x:c r="G191" s="6"/>
      <x:c r="H191" s="6"/>
      <x:c r="I191" s="6"/>
      <x:c r="J191" s="14"/>
      <x:c r="K191" s="2" t="str">
        <x:f>IF(A191="","",IF(COUNTIFS($A$6:$A$505,A191)&gt;1,"Duplicate",""))</x:f>
      </x:c>
      <x:c r="L191" s="2" t="str">
        <x:f>IF(A191="","",IF(OR(AND(E191&lt;&gt;"",B191=""),AND(F191&lt;&gt;"",E191=""),AND(G191&lt;&gt;"",F191=""),AND(H191&lt;&gt;"",G191=""),AND(I191&lt;&gt;"",H191="")),"Missing earlier stage",IF(OR(AND(E191&lt;&gt;"",E191&lt;B191),AND(F191&lt;&gt;"",F191&lt;E191),AND(G191&lt;&gt;"",G191&lt;F191),AND(H191&lt;&gt;"",H191&lt;G191),AND(I191&lt;&gt;"",I191&lt;H191)),"Date order","")))</x:f>
      </x:c>
      <x:c r="M191" s="2" t="str">
        <x:f>IF(A191="","",IF(B191="","Missing capture",""))</x:f>
      </x:c>
      <x:c r="N191" s="2" t="str">
        <x:f>IF(A191="","",IF(AND(ISNUMBER(I191),NOT(ISNUMBER(J191))),1,0))</x:f>
      </x:c>
    </x:row>
    <x:row r="192" ht="23" customHeight="1">
      <x:c r="A192" s="5"/>
      <x:c r="B192" s="6"/>
      <x:c r="C192" s="5"/>
      <x:c r="D192" s="5"/>
      <x:c r="E192" s="6"/>
      <x:c r="F192" s="6"/>
      <x:c r="G192" s="6"/>
      <x:c r="H192" s="6"/>
      <x:c r="I192" s="6"/>
      <x:c r="J192" s="14"/>
      <x:c r="K192" s="2" t="str">
        <x:f>IF(A192="","",IF(COUNTIFS($A$6:$A$505,A192)&gt;1,"Duplicate",""))</x:f>
      </x:c>
      <x:c r="L192" s="2" t="str">
        <x:f>IF(A192="","",IF(OR(AND(E192&lt;&gt;"",B192=""),AND(F192&lt;&gt;"",E192=""),AND(G192&lt;&gt;"",F192=""),AND(H192&lt;&gt;"",G192=""),AND(I192&lt;&gt;"",H192="")),"Missing earlier stage",IF(OR(AND(E192&lt;&gt;"",E192&lt;B192),AND(F192&lt;&gt;"",F192&lt;E192),AND(G192&lt;&gt;"",G192&lt;F192),AND(H192&lt;&gt;"",H192&lt;G192),AND(I192&lt;&gt;"",I192&lt;H192)),"Date order","")))</x:f>
      </x:c>
      <x:c r="M192" s="2" t="str">
        <x:f>IF(A192="","",IF(B192="","Missing capture",""))</x:f>
      </x:c>
      <x:c r="N192" s="2" t="str">
        <x:f>IF(A192="","",IF(AND(ISNUMBER(I192),NOT(ISNUMBER(J192))),1,0))</x:f>
      </x:c>
    </x:row>
    <x:row r="193" ht="23" customHeight="1">
      <x:c r="A193" s="5"/>
      <x:c r="B193" s="6"/>
      <x:c r="C193" s="5"/>
      <x:c r="D193" s="5"/>
      <x:c r="E193" s="6"/>
      <x:c r="F193" s="6"/>
      <x:c r="G193" s="6"/>
      <x:c r="H193" s="6"/>
      <x:c r="I193" s="6"/>
      <x:c r="J193" s="14"/>
      <x:c r="K193" s="2" t="str">
        <x:f>IF(A193="","",IF(COUNTIFS($A$6:$A$505,A193)&gt;1,"Duplicate",""))</x:f>
      </x:c>
      <x:c r="L193" s="2" t="str">
        <x:f>IF(A193="","",IF(OR(AND(E193&lt;&gt;"",B193=""),AND(F193&lt;&gt;"",E193=""),AND(G193&lt;&gt;"",F193=""),AND(H193&lt;&gt;"",G193=""),AND(I193&lt;&gt;"",H193="")),"Missing earlier stage",IF(OR(AND(E193&lt;&gt;"",E193&lt;B193),AND(F193&lt;&gt;"",F193&lt;E193),AND(G193&lt;&gt;"",G193&lt;F193),AND(H193&lt;&gt;"",H193&lt;G193),AND(I193&lt;&gt;"",I193&lt;H193)),"Date order","")))</x:f>
      </x:c>
      <x:c r="M193" s="2" t="str">
        <x:f>IF(A193="","",IF(B193="","Missing capture",""))</x:f>
      </x:c>
      <x:c r="N193" s="2" t="str">
        <x:f>IF(A193="","",IF(AND(ISNUMBER(I193),NOT(ISNUMBER(J193))),1,0))</x:f>
      </x:c>
    </x:row>
    <x:row r="194" ht="23" customHeight="1">
      <x:c r="A194" s="5"/>
      <x:c r="B194" s="6"/>
      <x:c r="C194" s="5"/>
      <x:c r="D194" s="5"/>
      <x:c r="E194" s="6"/>
      <x:c r="F194" s="6"/>
      <x:c r="G194" s="6"/>
      <x:c r="H194" s="6"/>
      <x:c r="I194" s="6"/>
      <x:c r="J194" s="14"/>
      <x:c r="K194" s="2" t="str">
        <x:f>IF(A194="","",IF(COUNTIFS($A$6:$A$505,A194)&gt;1,"Duplicate",""))</x:f>
      </x:c>
      <x:c r="L194" s="2" t="str">
        <x:f>IF(A194="","",IF(OR(AND(E194&lt;&gt;"",B194=""),AND(F194&lt;&gt;"",E194=""),AND(G194&lt;&gt;"",F194=""),AND(H194&lt;&gt;"",G194=""),AND(I194&lt;&gt;"",H194="")),"Missing earlier stage",IF(OR(AND(E194&lt;&gt;"",E194&lt;B194),AND(F194&lt;&gt;"",F194&lt;E194),AND(G194&lt;&gt;"",G194&lt;F194),AND(H194&lt;&gt;"",H194&lt;G194),AND(I194&lt;&gt;"",I194&lt;H194)),"Date order","")))</x:f>
      </x:c>
      <x:c r="M194" s="2" t="str">
        <x:f>IF(A194="","",IF(B194="","Missing capture",""))</x:f>
      </x:c>
      <x:c r="N194" s="2" t="str">
        <x:f>IF(A194="","",IF(AND(ISNUMBER(I194),NOT(ISNUMBER(J194))),1,0))</x:f>
      </x:c>
    </x:row>
    <x:row r="195" ht="23" customHeight="1">
      <x:c r="A195" s="5"/>
      <x:c r="B195" s="6"/>
      <x:c r="C195" s="5"/>
      <x:c r="D195" s="5"/>
      <x:c r="E195" s="6"/>
      <x:c r="F195" s="6"/>
      <x:c r="G195" s="6"/>
      <x:c r="H195" s="6"/>
      <x:c r="I195" s="6"/>
      <x:c r="J195" s="14"/>
      <x:c r="K195" s="2" t="str">
        <x:f>IF(A195="","",IF(COUNTIFS($A$6:$A$505,A195)&gt;1,"Duplicate",""))</x:f>
      </x:c>
      <x:c r="L195" s="2" t="str">
        <x:f>IF(A195="","",IF(OR(AND(E195&lt;&gt;"",B195=""),AND(F195&lt;&gt;"",E195=""),AND(G195&lt;&gt;"",F195=""),AND(H195&lt;&gt;"",G195=""),AND(I195&lt;&gt;"",H195="")),"Missing earlier stage",IF(OR(AND(E195&lt;&gt;"",E195&lt;B195),AND(F195&lt;&gt;"",F195&lt;E195),AND(G195&lt;&gt;"",G195&lt;F195),AND(H195&lt;&gt;"",H195&lt;G195),AND(I195&lt;&gt;"",I195&lt;H195)),"Date order","")))</x:f>
      </x:c>
      <x:c r="M195" s="2" t="str">
        <x:f>IF(A195="","",IF(B195="","Missing capture",""))</x:f>
      </x:c>
      <x:c r="N195" s="2" t="str">
        <x:f>IF(A195="","",IF(AND(ISNUMBER(I195),NOT(ISNUMBER(J195))),1,0))</x:f>
      </x:c>
    </x:row>
    <x:row r="196" ht="23" customHeight="1">
      <x:c r="A196" s="5"/>
      <x:c r="B196" s="6"/>
      <x:c r="C196" s="5"/>
      <x:c r="D196" s="5"/>
      <x:c r="E196" s="6"/>
      <x:c r="F196" s="6"/>
      <x:c r="G196" s="6"/>
      <x:c r="H196" s="6"/>
      <x:c r="I196" s="6"/>
      <x:c r="J196" s="14"/>
      <x:c r="K196" s="2" t="str">
        <x:f>IF(A196="","",IF(COUNTIFS($A$6:$A$505,A196)&gt;1,"Duplicate",""))</x:f>
      </x:c>
      <x:c r="L196" s="2" t="str">
        <x:f>IF(A196="","",IF(OR(AND(E196&lt;&gt;"",B196=""),AND(F196&lt;&gt;"",E196=""),AND(G196&lt;&gt;"",F196=""),AND(H196&lt;&gt;"",G196=""),AND(I196&lt;&gt;"",H196="")),"Missing earlier stage",IF(OR(AND(E196&lt;&gt;"",E196&lt;B196),AND(F196&lt;&gt;"",F196&lt;E196),AND(G196&lt;&gt;"",G196&lt;F196),AND(H196&lt;&gt;"",H196&lt;G196),AND(I196&lt;&gt;"",I196&lt;H196)),"Date order","")))</x:f>
      </x:c>
      <x:c r="M196" s="2" t="str">
        <x:f>IF(A196="","",IF(B196="","Missing capture",""))</x:f>
      </x:c>
      <x:c r="N196" s="2" t="str">
        <x:f>IF(A196="","",IF(AND(ISNUMBER(I196),NOT(ISNUMBER(J196))),1,0))</x:f>
      </x:c>
    </x:row>
    <x:row r="197" ht="23" customHeight="1">
      <x:c r="A197" s="5"/>
      <x:c r="B197" s="6"/>
      <x:c r="C197" s="5"/>
      <x:c r="D197" s="5"/>
      <x:c r="E197" s="6"/>
      <x:c r="F197" s="6"/>
      <x:c r="G197" s="6"/>
      <x:c r="H197" s="6"/>
      <x:c r="I197" s="6"/>
      <x:c r="J197" s="14"/>
      <x:c r="K197" s="2" t="str">
        <x:f>IF(A197="","",IF(COUNTIFS($A$6:$A$505,A197)&gt;1,"Duplicate",""))</x:f>
      </x:c>
      <x:c r="L197" s="2" t="str">
        <x:f>IF(A197="","",IF(OR(AND(E197&lt;&gt;"",B197=""),AND(F197&lt;&gt;"",E197=""),AND(G197&lt;&gt;"",F197=""),AND(H197&lt;&gt;"",G197=""),AND(I197&lt;&gt;"",H197="")),"Missing earlier stage",IF(OR(AND(E197&lt;&gt;"",E197&lt;B197),AND(F197&lt;&gt;"",F197&lt;E197),AND(G197&lt;&gt;"",G197&lt;F197),AND(H197&lt;&gt;"",H197&lt;G197),AND(I197&lt;&gt;"",I197&lt;H197)),"Date order","")))</x:f>
      </x:c>
      <x:c r="M197" s="2" t="str">
        <x:f>IF(A197="","",IF(B197="","Missing capture",""))</x:f>
      </x:c>
      <x:c r="N197" s="2" t="str">
        <x:f>IF(A197="","",IF(AND(ISNUMBER(I197),NOT(ISNUMBER(J197))),1,0))</x:f>
      </x:c>
    </x:row>
    <x:row r="198" ht="23" customHeight="1">
      <x:c r="A198" s="5"/>
      <x:c r="B198" s="6"/>
      <x:c r="C198" s="5"/>
      <x:c r="D198" s="5"/>
      <x:c r="E198" s="6"/>
      <x:c r="F198" s="6"/>
      <x:c r="G198" s="6"/>
      <x:c r="H198" s="6"/>
      <x:c r="I198" s="6"/>
      <x:c r="J198" s="14"/>
      <x:c r="K198" s="2" t="str">
        <x:f>IF(A198="","",IF(COUNTIFS($A$6:$A$505,A198)&gt;1,"Duplicate",""))</x:f>
      </x:c>
      <x:c r="L198" s="2" t="str">
        <x:f>IF(A198="","",IF(OR(AND(E198&lt;&gt;"",B198=""),AND(F198&lt;&gt;"",E198=""),AND(G198&lt;&gt;"",F198=""),AND(H198&lt;&gt;"",G198=""),AND(I198&lt;&gt;"",H198="")),"Missing earlier stage",IF(OR(AND(E198&lt;&gt;"",E198&lt;B198),AND(F198&lt;&gt;"",F198&lt;E198),AND(G198&lt;&gt;"",G198&lt;F198),AND(H198&lt;&gt;"",H198&lt;G198),AND(I198&lt;&gt;"",I198&lt;H198)),"Date order","")))</x:f>
      </x:c>
      <x:c r="M198" s="2" t="str">
        <x:f>IF(A198="","",IF(B198="","Missing capture",""))</x:f>
      </x:c>
      <x:c r="N198" s="2" t="str">
        <x:f>IF(A198="","",IF(AND(ISNUMBER(I198),NOT(ISNUMBER(J198))),1,0))</x:f>
      </x:c>
    </x:row>
    <x:row r="199" ht="23" customHeight="1">
      <x:c r="A199" s="5"/>
      <x:c r="B199" s="6"/>
      <x:c r="C199" s="5"/>
      <x:c r="D199" s="5"/>
      <x:c r="E199" s="6"/>
      <x:c r="F199" s="6"/>
      <x:c r="G199" s="6"/>
      <x:c r="H199" s="6"/>
      <x:c r="I199" s="6"/>
      <x:c r="J199" s="14"/>
      <x:c r="K199" s="2" t="str">
        <x:f>IF(A199="","",IF(COUNTIFS($A$6:$A$505,A199)&gt;1,"Duplicate",""))</x:f>
      </x:c>
      <x:c r="L199" s="2" t="str">
        <x:f>IF(A199="","",IF(OR(AND(E199&lt;&gt;"",B199=""),AND(F199&lt;&gt;"",E199=""),AND(G199&lt;&gt;"",F199=""),AND(H199&lt;&gt;"",G199=""),AND(I199&lt;&gt;"",H199="")),"Missing earlier stage",IF(OR(AND(E199&lt;&gt;"",E199&lt;B199),AND(F199&lt;&gt;"",F199&lt;E199),AND(G199&lt;&gt;"",G199&lt;F199),AND(H199&lt;&gt;"",H199&lt;G199),AND(I199&lt;&gt;"",I199&lt;H199)),"Date order","")))</x:f>
      </x:c>
      <x:c r="M199" s="2" t="str">
        <x:f>IF(A199="","",IF(B199="","Missing capture",""))</x:f>
      </x:c>
      <x:c r="N199" s="2" t="str">
        <x:f>IF(A199="","",IF(AND(ISNUMBER(I199),NOT(ISNUMBER(J199))),1,0))</x:f>
      </x:c>
    </x:row>
    <x:row r="200" ht="23" customHeight="1">
      <x:c r="A200" s="5"/>
      <x:c r="B200" s="6"/>
      <x:c r="C200" s="5"/>
      <x:c r="D200" s="5"/>
      <x:c r="E200" s="6"/>
      <x:c r="F200" s="6"/>
      <x:c r="G200" s="6"/>
      <x:c r="H200" s="6"/>
      <x:c r="I200" s="6"/>
      <x:c r="J200" s="14"/>
      <x:c r="K200" s="2" t="str">
        <x:f>IF(A200="","",IF(COUNTIFS($A$6:$A$505,A200)&gt;1,"Duplicate",""))</x:f>
      </x:c>
      <x:c r="L200" s="2" t="str">
        <x:f>IF(A200="","",IF(OR(AND(E200&lt;&gt;"",B200=""),AND(F200&lt;&gt;"",E200=""),AND(G200&lt;&gt;"",F200=""),AND(H200&lt;&gt;"",G200=""),AND(I200&lt;&gt;"",H200="")),"Missing earlier stage",IF(OR(AND(E200&lt;&gt;"",E200&lt;B200),AND(F200&lt;&gt;"",F200&lt;E200),AND(G200&lt;&gt;"",G200&lt;F200),AND(H200&lt;&gt;"",H200&lt;G200),AND(I200&lt;&gt;"",I200&lt;H200)),"Date order","")))</x:f>
      </x:c>
      <x:c r="M200" s="2" t="str">
        <x:f>IF(A200="","",IF(B200="","Missing capture",""))</x:f>
      </x:c>
      <x:c r="N200" s="2" t="str">
        <x:f>IF(A200="","",IF(AND(ISNUMBER(I200),NOT(ISNUMBER(J200))),1,0))</x:f>
      </x:c>
    </x:row>
    <x:row r="201" ht="23" customHeight="1">
      <x:c r="A201" s="5"/>
      <x:c r="B201" s="6"/>
      <x:c r="C201" s="5"/>
      <x:c r="D201" s="5"/>
      <x:c r="E201" s="6"/>
      <x:c r="F201" s="6"/>
      <x:c r="G201" s="6"/>
      <x:c r="H201" s="6"/>
      <x:c r="I201" s="6"/>
      <x:c r="J201" s="14"/>
      <x:c r="K201" s="2" t="str">
        <x:f>IF(A201="","",IF(COUNTIFS($A$6:$A$505,A201)&gt;1,"Duplicate",""))</x:f>
      </x:c>
      <x:c r="L201" s="2" t="str">
        <x:f>IF(A201="","",IF(OR(AND(E201&lt;&gt;"",B201=""),AND(F201&lt;&gt;"",E201=""),AND(G201&lt;&gt;"",F201=""),AND(H201&lt;&gt;"",G201=""),AND(I201&lt;&gt;"",H201="")),"Missing earlier stage",IF(OR(AND(E201&lt;&gt;"",E201&lt;B201),AND(F201&lt;&gt;"",F201&lt;E201),AND(G201&lt;&gt;"",G201&lt;F201),AND(H201&lt;&gt;"",H201&lt;G201),AND(I201&lt;&gt;"",I201&lt;H201)),"Date order","")))</x:f>
      </x:c>
      <x:c r="M201" s="2" t="str">
        <x:f>IF(A201="","",IF(B201="","Missing capture",""))</x:f>
      </x:c>
      <x:c r="N201" s="2" t="str">
        <x:f>IF(A201="","",IF(AND(ISNUMBER(I201),NOT(ISNUMBER(J201))),1,0))</x:f>
      </x:c>
    </x:row>
    <x:row r="202" ht="23" customHeight="1">
      <x:c r="A202" s="5"/>
      <x:c r="B202" s="6"/>
      <x:c r="C202" s="5"/>
      <x:c r="D202" s="5"/>
      <x:c r="E202" s="6"/>
      <x:c r="F202" s="6"/>
      <x:c r="G202" s="6"/>
      <x:c r="H202" s="6"/>
      <x:c r="I202" s="6"/>
      <x:c r="J202" s="14"/>
      <x:c r="K202" s="2" t="str">
        <x:f>IF(A202="","",IF(COUNTIFS($A$6:$A$505,A202)&gt;1,"Duplicate",""))</x:f>
      </x:c>
      <x:c r="L202" s="2" t="str">
        <x:f>IF(A202="","",IF(OR(AND(E202&lt;&gt;"",B202=""),AND(F202&lt;&gt;"",E202=""),AND(G202&lt;&gt;"",F202=""),AND(H202&lt;&gt;"",G202=""),AND(I202&lt;&gt;"",H202="")),"Missing earlier stage",IF(OR(AND(E202&lt;&gt;"",E202&lt;B202),AND(F202&lt;&gt;"",F202&lt;E202),AND(G202&lt;&gt;"",G202&lt;F202),AND(H202&lt;&gt;"",H202&lt;G202),AND(I202&lt;&gt;"",I202&lt;H202)),"Date order","")))</x:f>
      </x:c>
      <x:c r="M202" s="2" t="str">
        <x:f>IF(A202="","",IF(B202="","Missing capture",""))</x:f>
      </x:c>
      <x:c r="N202" s="2" t="str">
        <x:f>IF(A202="","",IF(AND(ISNUMBER(I202),NOT(ISNUMBER(J202))),1,0))</x:f>
      </x:c>
    </x:row>
    <x:row r="203" ht="23" customHeight="1">
      <x:c r="A203" s="5"/>
      <x:c r="B203" s="6"/>
      <x:c r="C203" s="5"/>
      <x:c r="D203" s="5"/>
      <x:c r="E203" s="6"/>
      <x:c r="F203" s="6"/>
      <x:c r="G203" s="6"/>
      <x:c r="H203" s="6"/>
      <x:c r="I203" s="6"/>
      <x:c r="J203" s="14"/>
      <x:c r="K203" s="2" t="str">
        <x:f>IF(A203="","",IF(COUNTIFS($A$6:$A$505,A203)&gt;1,"Duplicate",""))</x:f>
      </x:c>
      <x:c r="L203" s="2" t="str">
        <x:f>IF(A203="","",IF(OR(AND(E203&lt;&gt;"",B203=""),AND(F203&lt;&gt;"",E203=""),AND(G203&lt;&gt;"",F203=""),AND(H203&lt;&gt;"",G203=""),AND(I203&lt;&gt;"",H203="")),"Missing earlier stage",IF(OR(AND(E203&lt;&gt;"",E203&lt;B203),AND(F203&lt;&gt;"",F203&lt;E203),AND(G203&lt;&gt;"",G203&lt;F203),AND(H203&lt;&gt;"",H203&lt;G203),AND(I203&lt;&gt;"",I203&lt;H203)),"Date order","")))</x:f>
      </x:c>
      <x:c r="M203" s="2" t="str">
        <x:f>IF(A203="","",IF(B203="","Missing capture",""))</x:f>
      </x:c>
      <x:c r="N203" s="2" t="str">
        <x:f>IF(A203="","",IF(AND(ISNUMBER(I203),NOT(ISNUMBER(J203))),1,0))</x:f>
      </x:c>
    </x:row>
    <x:row r="204" ht="23" customHeight="1">
      <x:c r="A204" s="5"/>
      <x:c r="B204" s="6"/>
      <x:c r="C204" s="5"/>
      <x:c r="D204" s="5"/>
      <x:c r="E204" s="6"/>
      <x:c r="F204" s="6"/>
      <x:c r="G204" s="6"/>
      <x:c r="H204" s="6"/>
      <x:c r="I204" s="6"/>
      <x:c r="J204" s="14"/>
      <x:c r="K204" s="2" t="str">
        <x:f>IF(A204="","",IF(COUNTIFS($A$6:$A$505,A204)&gt;1,"Duplicate",""))</x:f>
      </x:c>
      <x:c r="L204" s="2" t="str">
        <x:f>IF(A204="","",IF(OR(AND(E204&lt;&gt;"",B204=""),AND(F204&lt;&gt;"",E204=""),AND(G204&lt;&gt;"",F204=""),AND(H204&lt;&gt;"",G204=""),AND(I204&lt;&gt;"",H204="")),"Missing earlier stage",IF(OR(AND(E204&lt;&gt;"",E204&lt;B204),AND(F204&lt;&gt;"",F204&lt;E204),AND(G204&lt;&gt;"",G204&lt;F204),AND(H204&lt;&gt;"",H204&lt;G204),AND(I204&lt;&gt;"",I204&lt;H204)),"Date order","")))</x:f>
      </x:c>
      <x:c r="M204" s="2" t="str">
        <x:f>IF(A204="","",IF(B204="","Missing capture",""))</x:f>
      </x:c>
      <x:c r="N204" s="2" t="str">
        <x:f>IF(A204="","",IF(AND(ISNUMBER(I204),NOT(ISNUMBER(J204))),1,0))</x:f>
      </x:c>
    </x:row>
    <x:row r="205" ht="23" customHeight="1">
      <x:c r="A205" s="5"/>
      <x:c r="B205" s="6"/>
      <x:c r="C205" s="5"/>
      <x:c r="D205" s="5"/>
      <x:c r="E205" s="6"/>
      <x:c r="F205" s="6"/>
      <x:c r="G205" s="6"/>
      <x:c r="H205" s="6"/>
      <x:c r="I205" s="6"/>
      <x:c r="J205" s="14"/>
      <x:c r="K205" s="2" t="str">
        <x:f>IF(A205="","",IF(COUNTIFS($A$6:$A$505,A205)&gt;1,"Duplicate",""))</x:f>
      </x:c>
      <x:c r="L205" s="2" t="str">
        <x:f>IF(A205="","",IF(OR(AND(E205&lt;&gt;"",B205=""),AND(F205&lt;&gt;"",E205=""),AND(G205&lt;&gt;"",F205=""),AND(H205&lt;&gt;"",G205=""),AND(I205&lt;&gt;"",H205="")),"Missing earlier stage",IF(OR(AND(E205&lt;&gt;"",E205&lt;B205),AND(F205&lt;&gt;"",F205&lt;E205),AND(G205&lt;&gt;"",G205&lt;F205),AND(H205&lt;&gt;"",H205&lt;G205),AND(I205&lt;&gt;"",I205&lt;H205)),"Date order","")))</x:f>
      </x:c>
      <x:c r="M205" s="2" t="str">
        <x:f>IF(A205="","",IF(B205="","Missing capture",""))</x:f>
      </x:c>
      <x:c r="N205" s="2" t="str">
        <x:f>IF(A205="","",IF(AND(ISNUMBER(I205),NOT(ISNUMBER(J205))),1,0))</x:f>
      </x:c>
    </x:row>
    <x:row r="206" ht="23" customHeight="1">
      <x:c r="A206" s="5"/>
      <x:c r="B206" s="6"/>
      <x:c r="C206" s="5"/>
      <x:c r="D206" s="5"/>
      <x:c r="E206" s="6"/>
      <x:c r="F206" s="6"/>
      <x:c r="G206" s="6"/>
      <x:c r="H206" s="6"/>
      <x:c r="I206" s="6"/>
      <x:c r="J206" s="14"/>
      <x:c r="K206" s="2" t="str">
        <x:f>IF(A206="","",IF(COUNTIFS($A$6:$A$505,A206)&gt;1,"Duplicate",""))</x:f>
      </x:c>
      <x:c r="L206" s="2" t="str">
        <x:f>IF(A206="","",IF(OR(AND(E206&lt;&gt;"",B206=""),AND(F206&lt;&gt;"",E206=""),AND(G206&lt;&gt;"",F206=""),AND(H206&lt;&gt;"",G206=""),AND(I206&lt;&gt;"",H206="")),"Missing earlier stage",IF(OR(AND(E206&lt;&gt;"",E206&lt;B206),AND(F206&lt;&gt;"",F206&lt;E206),AND(G206&lt;&gt;"",G206&lt;F206),AND(H206&lt;&gt;"",H206&lt;G206),AND(I206&lt;&gt;"",I206&lt;H206)),"Date order","")))</x:f>
      </x:c>
      <x:c r="M206" s="2" t="str">
        <x:f>IF(A206="","",IF(B206="","Missing capture",""))</x:f>
      </x:c>
      <x:c r="N206" s="2" t="str">
        <x:f>IF(A206="","",IF(AND(ISNUMBER(I206),NOT(ISNUMBER(J206))),1,0))</x:f>
      </x:c>
    </x:row>
    <x:row r="207" ht="23" customHeight="1">
      <x:c r="A207" s="5"/>
      <x:c r="B207" s="6"/>
      <x:c r="C207" s="5"/>
      <x:c r="D207" s="5"/>
      <x:c r="E207" s="6"/>
      <x:c r="F207" s="6"/>
      <x:c r="G207" s="6"/>
      <x:c r="H207" s="6"/>
      <x:c r="I207" s="6"/>
      <x:c r="J207" s="14"/>
      <x:c r="K207" s="2" t="str">
        <x:f>IF(A207="","",IF(COUNTIFS($A$6:$A$505,A207)&gt;1,"Duplicate",""))</x:f>
      </x:c>
      <x:c r="L207" s="2" t="str">
        <x:f>IF(A207="","",IF(OR(AND(E207&lt;&gt;"",B207=""),AND(F207&lt;&gt;"",E207=""),AND(G207&lt;&gt;"",F207=""),AND(H207&lt;&gt;"",G207=""),AND(I207&lt;&gt;"",H207="")),"Missing earlier stage",IF(OR(AND(E207&lt;&gt;"",E207&lt;B207),AND(F207&lt;&gt;"",F207&lt;E207),AND(G207&lt;&gt;"",G207&lt;F207),AND(H207&lt;&gt;"",H207&lt;G207),AND(I207&lt;&gt;"",I207&lt;H207)),"Date order","")))</x:f>
      </x:c>
      <x:c r="M207" s="2" t="str">
        <x:f>IF(A207="","",IF(B207="","Missing capture",""))</x:f>
      </x:c>
      <x:c r="N207" s="2" t="str">
        <x:f>IF(A207="","",IF(AND(ISNUMBER(I207),NOT(ISNUMBER(J207))),1,0))</x:f>
      </x:c>
    </x:row>
    <x:row r="208" ht="23" customHeight="1">
      <x:c r="A208" s="5"/>
      <x:c r="B208" s="6"/>
      <x:c r="C208" s="5"/>
      <x:c r="D208" s="5"/>
      <x:c r="E208" s="6"/>
      <x:c r="F208" s="6"/>
      <x:c r="G208" s="6"/>
      <x:c r="H208" s="6"/>
      <x:c r="I208" s="6"/>
      <x:c r="J208" s="14"/>
      <x:c r="K208" s="2" t="str">
        <x:f>IF(A208="","",IF(COUNTIFS($A$6:$A$505,A208)&gt;1,"Duplicate",""))</x:f>
      </x:c>
      <x:c r="L208" s="2" t="str">
        <x:f>IF(A208="","",IF(OR(AND(E208&lt;&gt;"",B208=""),AND(F208&lt;&gt;"",E208=""),AND(G208&lt;&gt;"",F208=""),AND(H208&lt;&gt;"",G208=""),AND(I208&lt;&gt;"",H208="")),"Missing earlier stage",IF(OR(AND(E208&lt;&gt;"",E208&lt;B208),AND(F208&lt;&gt;"",F208&lt;E208),AND(G208&lt;&gt;"",G208&lt;F208),AND(H208&lt;&gt;"",H208&lt;G208),AND(I208&lt;&gt;"",I208&lt;H208)),"Date order","")))</x:f>
      </x:c>
      <x:c r="M208" s="2" t="str">
        <x:f>IF(A208="","",IF(B208="","Missing capture",""))</x:f>
      </x:c>
      <x:c r="N208" s="2" t="str">
        <x:f>IF(A208="","",IF(AND(ISNUMBER(I208),NOT(ISNUMBER(J208))),1,0))</x:f>
      </x:c>
    </x:row>
    <x:row r="209" ht="23" customHeight="1">
      <x:c r="A209" s="5"/>
      <x:c r="B209" s="6"/>
      <x:c r="C209" s="5"/>
      <x:c r="D209" s="5"/>
      <x:c r="E209" s="6"/>
      <x:c r="F209" s="6"/>
      <x:c r="G209" s="6"/>
      <x:c r="H209" s="6"/>
      <x:c r="I209" s="6"/>
      <x:c r="J209" s="14"/>
      <x:c r="K209" s="2" t="str">
        <x:f>IF(A209="","",IF(COUNTIFS($A$6:$A$505,A209)&gt;1,"Duplicate",""))</x:f>
      </x:c>
      <x:c r="L209" s="2" t="str">
        <x:f>IF(A209="","",IF(OR(AND(E209&lt;&gt;"",B209=""),AND(F209&lt;&gt;"",E209=""),AND(G209&lt;&gt;"",F209=""),AND(H209&lt;&gt;"",G209=""),AND(I209&lt;&gt;"",H209="")),"Missing earlier stage",IF(OR(AND(E209&lt;&gt;"",E209&lt;B209),AND(F209&lt;&gt;"",F209&lt;E209),AND(G209&lt;&gt;"",G209&lt;F209),AND(H209&lt;&gt;"",H209&lt;G209),AND(I209&lt;&gt;"",I209&lt;H209)),"Date order","")))</x:f>
      </x:c>
      <x:c r="M209" s="2" t="str">
        <x:f>IF(A209="","",IF(B209="","Missing capture",""))</x:f>
      </x:c>
      <x:c r="N209" s="2" t="str">
        <x:f>IF(A209="","",IF(AND(ISNUMBER(I209),NOT(ISNUMBER(J209))),1,0))</x:f>
      </x:c>
    </x:row>
    <x:row r="210" ht="23" customHeight="1">
      <x:c r="A210" s="5"/>
      <x:c r="B210" s="6"/>
      <x:c r="C210" s="5"/>
      <x:c r="D210" s="5"/>
      <x:c r="E210" s="6"/>
      <x:c r="F210" s="6"/>
      <x:c r="G210" s="6"/>
      <x:c r="H210" s="6"/>
      <x:c r="I210" s="6"/>
      <x:c r="J210" s="14"/>
      <x:c r="K210" s="2" t="str">
        <x:f>IF(A210="","",IF(COUNTIFS($A$6:$A$505,A210)&gt;1,"Duplicate",""))</x:f>
      </x:c>
      <x:c r="L210" s="2" t="str">
        <x:f>IF(A210="","",IF(OR(AND(E210&lt;&gt;"",B210=""),AND(F210&lt;&gt;"",E210=""),AND(G210&lt;&gt;"",F210=""),AND(H210&lt;&gt;"",G210=""),AND(I210&lt;&gt;"",H210="")),"Missing earlier stage",IF(OR(AND(E210&lt;&gt;"",E210&lt;B210),AND(F210&lt;&gt;"",F210&lt;E210),AND(G210&lt;&gt;"",G210&lt;F210),AND(H210&lt;&gt;"",H210&lt;G210),AND(I210&lt;&gt;"",I210&lt;H210)),"Date order","")))</x:f>
      </x:c>
      <x:c r="M210" s="2" t="str">
        <x:f>IF(A210="","",IF(B210="","Missing capture",""))</x:f>
      </x:c>
      <x:c r="N210" s="2" t="str">
        <x:f>IF(A210="","",IF(AND(ISNUMBER(I210),NOT(ISNUMBER(J210))),1,0))</x:f>
      </x:c>
    </x:row>
    <x:row r="211" ht="23" customHeight="1">
      <x:c r="A211" s="5"/>
      <x:c r="B211" s="6"/>
      <x:c r="C211" s="5"/>
      <x:c r="D211" s="5"/>
      <x:c r="E211" s="6"/>
      <x:c r="F211" s="6"/>
      <x:c r="G211" s="6"/>
      <x:c r="H211" s="6"/>
      <x:c r="I211" s="6"/>
      <x:c r="J211" s="14"/>
      <x:c r="K211" s="2" t="str">
        <x:f>IF(A211="","",IF(COUNTIFS($A$6:$A$505,A211)&gt;1,"Duplicate",""))</x:f>
      </x:c>
      <x:c r="L211" s="2" t="str">
        <x:f>IF(A211="","",IF(OR(AND(E211&lt;&gt;"",B211=""),AND(F211&lt;&gt;"",E211=""),AND(G211&lt;&gt;"",F211=""),AND(H211&lt;&gt;"",G211=""),AND(I211&lt;&gt;"",H211="")),"Missing earlier stage",IF(OR(AND(E211&lt;&gt;"",E211&lt;B211),AND(F211&lt;&gt;"",F211&lt;E211),AND(G211&lt;&gt;"",G211&lt;F211),AND(H211&lt;&gt;"",H211&lt;G211),AND(I211&lt;&gt;"",I211&lt;H211)),"Date order","")))</x:f>
      </x:c>
      <x:c r="M211" s="2" t="str">
        <x:f>IF(A211="","",IF(B211="","Missing capture",""))</x:f>
      </x:c>
      <x:c r="N211" s="2" t="str">
        <x:f>IF(A211="","",IF(AND(ISNUMBER(I211),NOT(ISNUMBER(J211))),1,0))</x:f>
      </x:c>
    </x:row>
    <x:row r="212" ht="23" customHeight="1">
      <x:c r="A212" s="5"/>
      <x:c r="B212" s="6"/>
      <x:c r="C212" s="5"/>
      <x:c r="D212" s="5"/>
      <x:c r="E212" s="6"/>
      <x:c r="F212" s="6"/>
      <x:c r="G212" s="6"/>
      <x:c r="H212" s="6"/>
      <x:c r="I212" s="6"/>
      <x:c r="J212" s="14"/>
      <x:c r="K212" s="2" t="str">
        <x:f>IF(A212="","",IF(COUNTIFS($A$6:$A$505,A212)&gt;1,"Duplicate",""))</x:f>
      </x:c>
      <x:c r="L212" s="2" t="str">
        <x:f>IF(A212="","",IF(OR(AND(E212&lt;&gt;"",B212=""),AND(F212&lt;&gt;"",E212=""),AND(G212&lt;&gt;"",F212=""),AND(H212&lt;&gt;"",G212=""),AND(I212&lt;&gt;"",H212="")),"Missing earlier stage",IF(OR(AND(E212&lt;&gt;"",E212&lt;B212),AND(F212&lt;&gt;"",F212&lt;E212),AND(G212&lt;&gt;"",G212&lt;F212),AND(H212&lt;&gt;"",H212&lt;G212),AND(I212&lt;&gt;"",I212&lt;H212)),"Date order","")))</x:f>
      </x:c>
      <x:c r="M212" s="2" t="str">
        <x:f>IF(A212="","",IF(B212="","Missing capture",""))</x:f>
      </x:c>
      <x:c r="N212" s="2" t="str">
        <x:f>IF(A212="","",IF(AND(ISNUMBER(I212),NOT(ISNUMBER(J212))),1,0))</x:f>
      </x:c>
    </x:row>
    <x:row r="213" ht="23" customHeight="1">
      <x:c r="A213" s="5"/>
      <x:c r="B213" s="6"/>
      <x:c r="C213" s="5"/>
      <x:c r="D213" s="5"/>
      <x:c r="E213" s="6"/>
      <x:c r="F213" s="6"/>
      <x:c r="G213" s="6"/>
      <x:c r="H213" s="6"/>
      <x:c r="I213" s="6"/>
      <x:c r="J213" s="14"/>
      <x:c r="K213" s="2" t="str">
        <x:f>IF(A213="","",IF(COUNTIFS($A$6:$A$505,A213)&gt;1,"Duplicate",""))</x:f>
      </x:c>
      <x:c r="L213" s="2" t="str">
        <x:f>IF(A213="","",IF(OR(AND(E213&lt;&gt;"",B213=""),AND(F213&lt;&gt;"",E213=""),AND(G213&lt;&gt;"",F213=""),AND(H213&lt;&gt;"",G213=""),AND(I213&lt;&gt;"",H213="")),"Missing earlier stage",IF(OR(AND(E213&lt;&gt;"",E213&lt;B213),AND(F213&lt;&gt;"",F213&lt;E213),AND(G213&lt;&gt;"",G213&lt;F213),AND(H213&lt;&gt;"",H213&lt;G213),AND(I213&lt;&gt;"",I213&lt;H213)),"Date order","")))</x:f>
      </x:c>
      <x:c r="M213" s="2" t="str">
        <x:f>IF(A213="","",IF(B213="","Missing capture",""))</x:f>
      </x:c>
      <x:c r="N213" s="2" t="str">
        <x:f>IF(A213="","",IF(AND(ISNUMBER(I213),NOT(ISNUMBER(J213))),1,0))</x:f>
      </x:c>
    </x:row>
    <x:row r="214" ht="23" customHeight="1">
      <x:c r="A214" s="5"/>
      <x:c r="B214" s="6"/>
      <x:c r="C214" s="5"/>
      <x:c r="D214" s="5"/>
      <x:c r="E214" s="6"/>
      <x:c r="F214" s="6"/>
      <x:c r="G214" s="6"/>
      <x:c r="H214" s="6"/>
      <x:c r="I214" s="6"/>
      <x:c r="J214" s="14"/>
      <x:c r="K214" s="2" t="str">
        <x:f>IF(A214="","",IF(COUNTIFS($A$6:$A$505,A214)&gt;1,"Duplicate",""))</x:f>
      </x:c>
      <x:c r="L214" s="2" t="str">
        <x:f>IF(A214="","",IF(OR(AND(E214&lt;&gt;"",B214=""),AND(F214&lt;&gt;"",E214=""),AND(G214&lt;&gt;"",F214=""),AND(H214&lt;&gt;"",G214=""),AND(I214&lt;&gt;"",H214="")),"Missing earlier stage",IF(OR(AND(E214&lt;&gt;"",E214&lt;B214),AND(F214&lt;&gt;"",F214&lt;E214),AND(G214&lt;&gt;"",G214&lt;F214),AND(H214&lt;&gt;"",H214&lt;G214),AND(I214&lt;&gt;"",I214&lt;H214)),"Date order","")))</x:f>
      </x:c>
      <x:c r="M214" s="2" t="str">
        <x:f>IF(A214="","",IF(B214="","Missing capture",""))</x:f>
      </x:c>
      <x:c r="N214" s="2" t="str">
        <x:f>IF(A214="","",IF(AND(ISNUMBER(I214),NOT(ISNUMBER(J214))),1,0))</x:f>
      </x:c>
    </x:row>
    <x:row r="215" ht="23" customHeight="1">
      <x:c r="A215" s="5"/>
      <x:c r="B215" s="6"/>
      <x:c r="C215" s="5"/>
      <x:c r="D215" s="5"/>
      <x:c r="E215" s="6"/>
      <x:c r="F215" s="6"/>
      <x:c r="G215" s="6"/>
      <x:c r="H215" s="6"/>
      <x:c r="I215" s="6"/>
      <x:c r="J215" s="14"/>
      <x:c r="K215" s="2" t="str">
        <x:f>IF(A215="","",IF(COUNTIFS($A$6:$A$505,A215)&gt;1,"Duplicate",""))</x:f>
      </x:c>
      <x:c r="L215" s="2" t="str">
        <x:f>IF(A215="","",IF(OR(AND(E215&lt;&gt;"",B215=""),AND(F215&lt;&gt;"",E215=""),AND(G215&lt;&gt;"",F215=""),AND(H215&lt;&gt;"",G215=""),AND(I215&lt;&gt;"",H215="")),"Missing earlier stage",IF(OR(AND(E215&lt;&gt;"",E215&lt;B215),AND(F215&lt;&gt;"",F215&lt;E215),AND(G215&lt;&gt;"",G215&lt;F215),AND(H215&lt;&gt;"",H215&lt;G215),AND(I215&lt;&gt;"",I215&lt;H215)),"Date order","")))</x:f>
      </x:c>
      <x:c r="M215" s="2" t="str">
        <x:f>IF(A215="","",IF(B215="","Missing capture",""))</x:f>
      </x:c>
      <x:c r="N215" s="2" t="str">
        <x:f>IF(A215="","",IF(AND(ISNUMBER(I215),NOT(ISNUMBER(J215))),1,0))</x:f>
      </x:c>
    </x:row>
    <x:row r="216" ht="23" customHeight="1">
      <x:c r="A216" s="5"/>
      <x:c r="B216" s="6"/>
      <x:c r="C216" s="5"/>
      <x:c r="D216" s="5"/>
      <x:c r="E216" s="6"/>
      <x:c r="F216" s="6"/>
      <x:c r="G216" s="6"/>
      <x:c r="H216" s="6"/>
      <x:c r="I216" s="6"/>
      <x:c r="J216" s="14"/>
      <x:c r="K216" s="2" t="str">
        <x:f>IF(A216="","",IF(COUNTIFS($A$6:$A$505,A216)&gt;1,"Duplicate",""))</x:f>
      </x:c>
      <x:c r="L216" s="2" t="str">
        <x:f>IF(A216="","",IF(OR(AND(E216&lt;&gt;"",B216=""),AND(F216&lt;&gt;"",E216=""),AND(G216&lt;&gt;"",F216=""),AND(H216&lt;&gt;"",G216=""),AND(I216&lt;&gt;"",H216="")),"Missing earlier stage",IF(OR(AND(E216&lt;&gt;"",E216&lt;B216),AND(F216&lt;&gt;"",F216&lt;E216),AND(G216&lt;&gt;"",G216&lt;F216),AND(H216&lt;&gt;"",H216&lt;G216),AND(I216&lt;&gt;"",I216&lt;H216)),"Date order","")))</x:f>
      </x:c>
      <x:c r="M216" s="2" t="str">
        <x:f>IF(A216="","",IF(B216="","Missing capture",""))</x:f>
      </x:c>
      <x:c r="N216" s="2" t="str">
        <x:f>IF(A216="","",IF(AND(ISNUMBER(I216),NOT(ISNUMBER(J216))),1,0))</x:f>
      </x:c>
    </x:row>
    <x:row r="217" ht="23" customHeight="1">
      <x:c r="A217" s="5"/>
      <x:c r="B217" s="6"/>
      <x:c r="C217" s="5"/>
      <x:c r="D217" s="5"/>
      <x:c r="E217" s="6"/>
      <x:c r="F217" s="6"/>
      <x:c r="G217" s="6"/>
      <x:c r="H217" s="6"/>
      <x:c r="I217" s="6"/>
      <x:c r="J217" s="14"/>
      <x:c r="K217" s="2" t="str">
        <x:f>IF(A217="","",IF(COUNTIFS($A$6:$A$505,A217)&gt;1,"Duplicate",""))</x:f>
      </x:c>
      <x:c r="L217" s="2" t="str">
        <x:f>IF(A217="","",IF(OR(AND(E217&lt;&gt;"",B217=""),AND(F217&lt;&gt;"",E217=""),AND(G217&lt;&gt;"",F217=""),AND(H217&lt;&gt;"",G217=""),AND(I217&lt;&gt;"",H217="")),"Missing earlier stage",IF(OR(AND(E217&lt;&gt;"",E217&lt;B217),AND(F217&lt;&gt;"",F217&lt;E217),AND(G217&lt;&gt;"",G217&lt;F217),AND(H217&lt;&gt;"",H217&lt;G217),AND(I217&lt;&gt;"",I217&lt;H217)),"Date order","")))</x:f>
      </x:c>
      <x:c r="M217" s="2" t="str">
        <x:f>IF(A217="","",IF(B217="","Missing capture",""))</x:f>
      </x:c>
      <x:c r="N217" s="2" t="str">
        <x:f>IF(A217="","",IF(AND(ISNUMBER(I217),NOT(ISNUMBER(J217))),1,0))</x:f>
      </x:c>
    </x:row>
    <x:row r="218" ht="23" customHeight="1">
      <x:c r="A218" s="5"/>
      <x:c r="B218" s="6"/>
      <x:c r="C218" s="5"/>
      <x:c r="D218" s="5"/>
      <x:c r="E218" s="6"/>
      <x:c r="F218" s="6"/>
      <x:c r="G218" s="6"/>
      <x:c r="H218" s="6"/>
      <x:c r="I218" s="6"/>
      <x:c r="J218" s="14"/>
      <x:c r="K218" s="2" t="str">
        <x:f>IF(A218="","",IF(COUNTIFS($A$6:$A$505,A218)&gt;1,"Duplicate",""))</x:f>
      </x:c>
      <x:c r="L218" s="2" t="str">
        <x:f>IF(A218="","",IF(OR(AND(E218&lt;&gt;"",B218=""),AND(F218&lt;&gt;"",E218=""),AND(G218&lt;&gt;"",F218=""),AND(H218&lt;&gt;"",G218=""),AND(I218&lt;&gt;"",H218="")),"Missing earlier stage",IF(OR(AND(E218&lt;&gt;"",E218&lt;B218),AND(F218&lt;&gt;"",F218&lt;E218),AND(G218&lt;&gt;"",G218&lt;F218),AND(H218&lt;&gt;"",H218&lt;G218),AND(I218&lt;&gt;"",I218&lt;H218)),"Date order","")))</x:f>
      </x:c>
      <x:c r="M218" s="2" t="str">
        <x:f>IF(A218="","",IF(B218="","Missing capture",""))</x:f>
      </x:c>
      <x:c r="N218" s="2" t="str">
        <x:f>IF(A218="","",IF(AND(ISNUMBER(I218),NOT(ISNUMBER(J218))),1,0))</x:f>
      </x:c>
    </x:row>
    <x:row r="219" ht="23" customHeight="1">
      <x:c r="A219" s="5"/>
      <x:c r="B219" s="6"/>
      <x:c r="C219" s="5"/>
      <x:c r="D219" s="5"/>
      <x:c r="E219" s="6"/>
      <x:c r="F219" s="6"/>
      <x:c r="G219" s="6"/>
      <x:c r="H219" s="6"/>
      <x:c r="I219" s="6"/>
      <x:c r="J219" s="14"/>
      <x:c r="K219" s="2" t="str">
        <x:f>IF(A219="","",IF(COUNTIFS($A$6:$A$505,A219)&gt;1,"Duplicate",""))</x:f>
      </x:c>
      <x:c r="L219" s="2" t="str">
        <x:f>IF(A219="","",IF(OR(AND(E219&lt;&gt;"",B219=""),AND(F219&lt;&gt;"",E219=""),AND(G219&lt;&gt;"",F219=""),AND(H219&lt;&gt;"",G219=""),AND(I219&lt;&gt;"",H219="")),"Missing earlier stage",IF(OR(AND(E219&lt;&gt;"",E219&lt;B219),AND(F219&lt;&gt;"",F219&lt;E219),AND(G219&lt;&gt;"",G219&lt;F219),AND(H219&lt;&gt;"",H219&lt;G219),AND(I219&lt;&gt;"",I219&lt;H219)),"Date order","")))</x:f>
      </x:c>
      <x:c r="M219" s="2" t="str">
        <x:f>IF(A219="","",IF(B219="","Missing capture",""))</x:f>
      </x:c>
      <x:c r="N219" s="2" t="str">
        <x:f>IF(A219="","",IF(AND(ISNUMBER(I219),NOT(ISNUMBER(J219))),1,0))</x:f>
      </x:c>
    </x:row>
    <x:row r="220" ht="23" customHeight="1">
      <x:c r="A220" s="5"/>
      <x:c r="B220" s="6"/>
      <x:c r="C220" s="5"/>
      <x:c r="D220" s="5"/>
      <x:c r="E220" s="6"/>
      <x:c r="F220" s="6"/>
      <x:c r="G220" s="6"/>
      <x:c r="H220" s="6"/>
      <x:c r="I220" s="6"/>
      <x:c r="J220" s="14"/>
      <x:c r="K220" s="2" t="str">
        <x:f>IF(A220="","",IF(COUNTIFS($A$6:$A$505,A220)&gt;1,"Duplicate",""))</x:f>
      </x:c>
      <x:c r="L220" s="2" t="str">
        <x:f>IF(A220="","",IF(OR(AND(E220&lt;&gt;"",B220=""),AND(F220&lt;&gt;"",E220=""),AND(G220&lt;&gt;"",F220=""),AND(H220&lt;&gt;"",G220=""),AND(I220&lt;&gt;"",H220="")),"Missing earlier stage",IF(OR(AND(E220&lt;&gt;"",E220&lt;B220),AND(F220&lt;&gt;"",F220&lt;E220),AND(G220&lt;&gt;"",G220&lt;F220),AND(H220&lt;&gt;"",H220&lt;G220),AND(I220&lt;&gt;"",I220&lt;H220)),"Date order","")))</x:f>
      </x:c>
      <x:c r="M220" s="2" t="str">
        <x:f>IF(A220="","",IF(B220="","Missing capture",""))</x:f>
      </x:c>
      <x:c r="N220" s="2" t="str">
        <x:f>IF(A220="","",IF(AND(ISNUMBER(I220),NOT(ISNUMBER(J220))),1,0))</x:f>
      </x:c>
    </x:row>
    <x:row r="221" ht="23" customHeight="1">
      <x:c r="A221" s="5"/>
      <x:c r="B221" s="6"/>
      <x:c r="C221" s="5"/>
      <x:c r="D221" s="5"/>
      <x:c r="E221" s="6"/>
      <x:c r="F221" s="6"/>
      <x:c r="G221" s="6"/>
      <x:c r="H221" s="6"/>
      <x:c r="I221" s="6"/>
      <x:c r="J221" s="14"/>
      <x:c r="K221" s="2" t="str">
        <x:f>IF(A221="","",IF(COUNTIFS($A$6:$A$505,A221)&gt;1,"Duplicate",""))</x:f>
      </x:c>
      <x:c r="L221" s="2" t="str">
        <x:f>IF(A221="","",IF(OR(AND(E221&lt;&gt;"",B221=""),AND(F221&lt;&gt;"",E221=""),AND(G221&lt;&gt;"",F221=""),AND(H221&lt;&gt;"",G221=""),AND(I221&lt;&gt;"",H221="")),"Missing earlier stage",IF(OR(AND(E221&lt;&gt;"",E221&lt;B221),AND(F221&lt;&gt;"",F221&lt;E221),AND(G221&lt;&gt;"",G221&lt;F221),AND(H221&lt;&gt;"",H221&lt;G221),AND(I221&lt;&gt;"",I221&lt;H221)),"Date order","")))</x:f>
      </x:c>
      <x:c r="M221" s="2" t="str">
        <x:f>IF(A221="","",IF(B221="","Missing capture",""))</x:f>
      </x:c>
      <x:c r="N221" s="2" t="str">
        <x:f>IF(A221="","",IF(AND(ISNUMBER(I221),NOT(ISNUMBER(J221))),1,0))</x:f>
      </x:c>
    </x:row>
    <x:row r="222" ht="23" customHeight="1">
      <x:c r="A222" s="5"/>
      <x:c r="B222" s="6"/>
      <x:c r="C222" s="5"/>
      <x:c r="D222" s="5"/>
      <x:c r="E222" s="6"/>
      <x:c r="F222" s="6"/>
      <x:c r="G222" s="6"/>
      <x:c r="H222" s="6"/>
      <x:c r="I222" s="6"/>
      <x:c r="J222" s="14"/>
      <x:c r="K222" s="2" t="str">
        <x:f>IF(A222="","",IF(COUNTIFS($A$6:$A$505,A222)&gt;1,"Duplicate",""))</x:f>
      </x:c>
      <x:c r="L222" s="2" t="str">
        <x:f>IF(A222="","",IF(OR(AND(E222&lt;&gt;"",B222=""),AND(F222&lt;&gt;"",E222=""),AND(G222&lt;&gt;"",F222=""),AND(H222&lt;&gt;"",G222=""),AND(I222&lt;&gt;"",H222="")),"Missing earlier stage",IF(OR(AND(E222&lt;&gt;"",E222&lt;B222),AND(F222&lt;&gt;"",F222&lt;E222),AND(G222&lt;&gt;"",G222&lt;F222),AND(H222&lt;&gt;"",H222&lt;G222),AND(I222&lt;&gt;"",I222&lt;H222)),"Date order","")))</x:f>
      </x:c>
      <x:c r="M222" s="2" t="str">
        <x:f>IF(A222="","",IF(B222="","Missing capture",""))</x:f>
      </x:c>
      <x:c r="N222" s="2" t="str">
        <x:f>IF(A222="","",IF(AND(ISNUMBER(I222),NOT(ISNUMBER(J222))),1,0))</x:f>
      </x:c>
    </x:row>
    <x:row r="223" ht="23" customHeight="1">
      <x:c r="A223" s="5"/>
      <x:c r="B223" s="6"/>
      <x:c r="C223" s="5"/>
      <x:c r="D223" s="5"/>
      <x:c r="E223" s="6"/>
      <x:c r="F223" s="6"/>
      <x:c r="G223" s="6"/>
      <x:c r="H223" s="6"/>
      <x:c r="I223" s="6"/>
      <x:c r="J223" s="14"/>
      <x:c r="K223" s="2" t="str">
        <x:f>IF(A223="","",IF(COUNTIFS($A$6:$A$505,A223)&gt;1,"Duplicate",""))</x:f>
      </x:c>
      <x:c r="L223" s="2" t="str">
        <x:f>IF(A223="","",IF(OR(AND(E223&lt;&gt;"",B223=""),AND(F223&lt;&gt;"",E223=""),AND(G223&lt;&gt;"",F223=""),AND(H223&lt;&gt;"",G223=""),AND(I223&lt;&gt;"",H223="")),"Missing earlier stage",IF(OR(AND(E223&lt;&gt;"",E223&lt;B223),AND(F223&lt;&gt;"",F223&lt;E223),AND(G223&lt;&gt;"",G223&lt;F223),AND(H223&lt;&gt;"",H223&lt;G223),AND(I223&lt;&gt;"",I223&lt;H223)),"Date order","")))</x:f>
      </x:c>
      <x:c r="M223" s="2" t="str">
        <x:f>IF(A223="","",IF(B223="","Missing capture",""))</x:f>
      </x:c>
      <x:c r="N223" s="2" t="str">
        <x:f>IF(A223="","",IF(AND(ISNUMBER(I223),NOT(ISNUMBER(J223))),1,0))</x:f>
      </x:c>
    </x:row>
    <x:row r="224" ht="23" customHeight="1">
      <x:c r="A224" s="5"/>
      <x:c r="B224" s="6"/>
      <x:c r="C224" s="5"/>
      <x:c r="D224" s="5"/>
      <x:c r="E224" s="6"/>
      <x:c r="F224" s="6"/>
      <x:c r="G224" s="6"/>
      <x:c r="H224" s="6"/>
      <x:c r="I224" s="6"/>
      <x:c r="J224" s="14"/>
      <x:c r="K224" s="2" t="str">
        <x:f>IF(A224="","",IF(COUNTIFS($A$6:$A$505,A224)&gt;1,"Duplicate",""))</x:f>
      </x:c>
      <x:c r="L224" s="2" t="str">
        <x:f>IF(A224="","",IF(OR(AND(E224&lt;&gt;"",B224=""),AND(F224&lt;&gt;"",E224=""),AND(G224&lt;&gt;"",F224=""),AND(H224&lt;&gt;"",G224=""),AND(I224&lt;&gt;"",H224="")),"Missing earlier stage",IF(OR(AND(E224&lt;&gt;"",E224&lt;B224),AND(F224&lt;&gt;"",F224&lt;E224),AND(G224&lt;&gt;"",G224&lt;F224),AND(H224&lt;&gt;"",H224&lt;G224),AND(I224&lt;&gt;"",I224&lt;H224)),"Date order","")))</x:f>
      </x:c>
      <x:c r="M224" s="2" t="str">
        <x:f>IF(A224="","",IF(B224="","Missing capture",""))</x:f>
      </x:c>
      <x:c r="N224" s="2" t="str">
        <x:f>IF(A224="","",IF(AND(ISNUMBER(I224),NOT(ISNUMBER(J224))),1,0))</x:f>
      </x:c>
    </x:row>
    <x:row r="225" ht="23" customHeight="1">
      <x:c r="A225" s="5"/>
      <x:c r="B225" s="6"/>
      <x:c r="C225" s="5"/>
      <x:c r="D225" s="5"/>
      <x:c r="E225" s="6"/>
      <x:c r="F225" s="6"/>
      <x:c r="G225" s="6"/>
      <x:c r="H225" s="6"/>
      <x:c r="I225" s="6"/>
      <x:c r="J225" s="14"/>
      <x:c r="K225" s="2" t="str">
        <x:f>IF(A225="","",IF(COUNTIFS($A$6:$A$505,A225)&gt;1,"Duplicate",""))</x:f>
      </x:c>
      <x:c r="L225" s="2" t="str">
        <x:f>IF(A225="","",IF(OR(AND(E225&lt;&gt;"",B225=""),AND(F225&lt;&gt;"",E225=""),AND(G225&lt;&gt;"",F225=""),AND(H225&lt;&gt;"",G225=""),AND(I225&lt;&gt;"",H225="")),"Missing earlier stage",IF(OR(AND(E225&lt;&gt;"",E225&lt;B225),AND(F225&lt;&gt;"",F225&lt;E225),AND(G225&lt;&gt;"",G225&lt;F225),AND(H225&lt;&gt;"",H225&lt;G225),AND(I225&lt;&gt;"",I225&lt;H225)),"Date order","")))</x:f>
      </x:c>
      <x:c r="M225" s="2" t="str">
        <x:f>IF(A225="","",IF(B225="","Missing capture",""))</x:f>
      </x:c>
      <x:c r="N225" s="2" t="str">
        <x:f>IF(A225="","",IF(AND(ISNUMBER(I225),NOT(ISNUMBER(J225))),1,0))</x:f>
      </x:c>
    </x:row>
    <x:row r="226" ht="23" customHeight="1">
      <x:c r="A226" s="5"/>
      <x:c r="B226" s="6"/>
      <x:c r="C226" s="5"/>
      <x:c r="D226" s="5"/>
      <x:c r="E226" s="6"/>
      <x:c r="F226" s="6"/>
      <x:c r="G226" s="6"/>
      <x:c r="H226" s="6"/>
      <x:c r="I226" s="6"/>
      <x:c r="J226" s="14"/>
      <x:c r="K226" s="2" t="str">
        <x:f>IF(A226="","",IF(COUNTIFS($A$6:$A$505,A226)&gt;1,"Duplicate",""))</x:f>
      </x:c>
      <x:c r="L226" s="2" t="str">
        <x:f>IF(A226="","",IF(OR(AND(E226&lt;&gt;"",B226=""),AND(F226&lt;&gt;"",E226=""),AND(G226&lt;&gt;"",F226=""),AND(H226&lt;&gt;"",G226=""),AND(I226&lt;&gt;"",H226="")),"Missing earlier stage",IF(OR(AND(E226&lt;&gt;"",E226&lt;B226),AND(F226&lt;&gt;"",F226&lt;E226),AND(G226&lt;&gt;"",G226&lt;F226),AND(H226&lt;&gt;"",H226&lt;G226),AND(I226&lt;&gt;"",I226&lt;H226)),"Date order","")))</x:f>
      </x:c>
      <x:c r="M226" s="2" t="str">
        <x:f>IF(A226="","",IF(B226="","Missing capture",""))</x:f>
      </x:c>
      <x:c r="N226" s="2" t="str">
        <x:f>IF(A226="","",IF(AND(ISNUMBER(I226),NOT(ISNUMBER(J226))),1,0))</x:f>
      </x:c>
    </x:row>
    <x:row r="227" ht="23" customHeight="1">
      <x:c r="A227" s="5"/>
      <x:c r="B227" s="6"/>
      <x:c r="C227" s="5"/>
      <x:c r="D227" s="5"/>
      <x:c r="E227" s="6"/>
      <x:c r="F227" s="6"/>
      <x:c r="G227" s="6"/>
      <x:c r="H227" s="6"/>
      <x:c r="I227" s="6"/>
      <x:c r="J227" s="14"/>
      <x:c r="K227" s="2" t="str">
        <x:f>IF(A227="","",IF(COUNTIFS($A$6:$A$505,A227)&gt;1,"Duplicate",""))</x:f>
      </x:c>
      <x:c r="L227" s="2" t="str">
        <x:f>IF(A227="","",IF(OR(AND(E227&lt;&gt;"",B227=""),AND(F227&lt;&gt;"",E227=""),AND(G227&lt;&gt;"",F227=""),AND(H227&lt;&gt;"",G227=""),AND(I227&lt;&gt;"",H227="")),"Missing earlier stage",IF(OR(AND(E227&lt;&gt;"",E227&lt;B227),AND(F227&lt;&gt;"",F227&lt;E227),AND(G227&lt;&gt;"",G227&lt;F227),AND(H227&lt;&gt;"",H227&lt;G227),AND(I227&lt;&gt;"",I227&lt;H227)),"Date order","")))</x:f>
      </x:c>
      <x:c r="M227" s="2" t="str">
        <x:f>IF(A227="","",IF(B227="","Missing capture",""))</x:f>
      </x:c>
      <x:c r="N227" s="2" t="str">
        <x:f>IF(A227="","",IF(AND(ISNUMBER(I227),NOT(ISNUMBER(J227))),1,0))</x:f>
      </x:c>
    </x:row>
    <x:row r="228" ht="23" customHeight="1">
      <x:c r="A228" s="5"/>
      <x:c r="B228" s="6"/>
      <x:c r="C228" s="5"/>
      <x:c r="D228" s="5"/>
      <x:c r="E228" s="6"/>
      <x:c r="F228" s="6"/>
      <x:c r="G228" s="6"/>
      <x:c r="H228" s="6"/>
      <x:c r="I228" s="6"/>
      <x:c r="J228" s="14"/>
      <x:c r="K228" s="2" t="str">
        <x:f>IF(A228="","",IF(COUNTIFS($A$6:$A$505,A228)&gt;1,"Duplicate",""))</x:f>
      </x:c>
      <x:c r="L228" s="2" t="str">
        <x:f>IF(A228="","",IF(OR(AND(E228&lt;&gt;"",B228=""),AND(F228&lt;&gt;"",E228=""),AND(G228&lt;&gt;"",F228=""),AND(H228&lt;&gt;"",G228=""),AND(I228&lt;&gt;"",H228="")),"Missing earlier stage",IF(OR(AND(E228&lt;&gt;"",E228&lt;B228),AND(F228&lt;&gt;"",F228&lt;E228),AND(G228&lt;&gt;"",G228&lt;F228),AND(H228&lt;&gt;"",H228&lt;G228),AND(I228&lt;&gt;"",I228&lt;H228)),"Date order","")))</x:f>
      </x:c>
      <x:c r="M228" s="2" t="str">
        <x:f>IF(A228="","",IF(B228="","Missing capture",""))</x:f>
      </x:c>
      <x:c r="N228" s="2" t="str">
        <x:f>IF(A228="","",IF(AND(ISNUMBER(I228),NOT(ISNUMBER(J228))),1,0))</x:f>
      </x:c>
    </x:row>
    <x:row r="229" ht="23" customHeight="1">
      <x:c r="A229" s="5"/>
      <x:c r="B229" s="6"/>
      <x:c r="C229" s="5"/>
      <x:c r="D229" s="5"/>
      <x:c r="E229" s="6"/>
      <x:c r="F229" s="6"/>
      <x:c r="G229" s="6"/>
      <x:c r="H229" s="6"/>
      <x:c r="I229" s="6"/>
      <x:c r="J229" s="14"/>
      <x:c r="K229" s="2" t="str">
        <x:f>IF(A229="","",IF(COUNTIFS($A$6:$A$505,A229)&gt;1,"Duplicate",""))</x:f>
      </x:c>
      <x:c r="L229" s="2" t="str">
        <x:f>IF(A229="","",IF(OR(AND(E229&lt;&gt;"",B229=""),AND(F229&lt;&gt;"",E229=""),AND(G229&lt;&gt;"",F229=""),AND(H229&lt;&gt;"",G229=""),AND(I229&lt;&gt;"",H229="")),"Missing earlier stage",IF(OR(AND(E229&lt;&gt;"",E229&lt;B229),AND(F229&lt;&gt;"",F229&lt;E229),AND(G229&lt;&gt;"",G229&lt;F229),AND(H229&lt;&gt;"",H229&lt;G229),AND(I229&lt;&gt;"",I229&lt;H229)),"Date order","")))</x:f>
      </x:c>
      <x:c r="M229" s="2" t="str">
        <x:f>IF(A229="","",IF(B229="","Missing capture",""))</x:f>
      </x:c>
      <x:c r="N229" s="2" t="str">
        <x:f>IF(A229="","",IF(AND(ISNUMBER(I229),NOT(ISNUMBER(J229))),1,0))</x:f>
      </x:c>
    </x:row>
    <x:row r="230" ht="23" customHeight="1">
      <x:c r="A230" s="5"/>
      <x:c r="B230" s="6"/>
      <x:c r="C230" s="5"/>
      <x:c r="D230" s="5"/>
      <x:c r="E230" s="6"/>
      <x:c r="F230" s="6"/>
      <x:c r="G230" s="6"/>
      <x:c r="H230" s="6"/>
      <x:c r="I230" s="6"/>
      <x:c r="J230" s="14"/>
      <x:c r="K230" s="2" t="str">
        <x:f>IF(A230="","",IF(COUNTIFS($A$6:$A$505,A230)&gt;1,"Duplicate",""))</x:f>
      </x:c>
      <x:c r="L230" s="2" t="str">
        <x:f>IF(A230="","",IF(OR(AND(E230&lt;&gt;"",B230=""),AND(F230&lt;&gt;"",E230=""),AND(G230&lt;&gt;"",F230=""),AND(H230&lt;&gt;"",G230=""),AND(I230&lt;&gt;"",H230="")),"Missing earlier stage",IF(OR(AND(E230&lt;&gt;"",E230&lt;B230),AND(F230&lt;&gt;"",F230&lt;E230),AND(G230&lt;&gt;"",G230&lt;F230),AND(H230&lt;&gt;"",H230&lt;G230),AND(I230&lt;&gt;"",I230&lt;H230)),"Date order","")))</x:f>
      </x:c>
      <x:c r="M230" s="2" t="str">
        <x:f>IF(A230="","",IF(B230="","Missing capture",""))</x:f>
      </x:c>
      <x:c r="N230" s="2" t="str">
        <x:f>IF(A230="","",IF(AND(ISNUMBER(I230),NOT(ISNUMBER(J230))),1,0))</x:f>
      </x:c>
    </x:row>
    <x:row r="231" ht="23" customHeight="1">
      <x:c r="A231" s="5"/>
      <x:c r="B231" s="6"/>
      <x:c r="C231" s="5"/>
      <x:c r="D231" s="5"/>
      <x:c r="E231" s="6"/>
      <x:c r="F231" s="6"/>
      <x:c r="G231" s="6"/>
      <x:c r="H231" s="6"/>
      <x:c r="I231" s="6"/>
      <x:c r="J231" s="14"/>
      <x:c r="K231" s="2" t="str">
        <x:f>IF(A231="","",IF(COUNTIFS($A$6:$A$505,A231)&gt;1,"Duplicate",""))</x:f>
      </x:c>
      <x:c r="L231" s="2" t="str">
        <x:f>IF(A231="","",IF(OR(AND(E231&lt;&gt;"",B231=""),AND(F231&lt;&gt;"",E231=""),AND(G231&lt;&gt;"",F231=""),AND(H231&lt;&gt;"",G231=""),AND(I231&lt;&gt;"",H231="")),"Missing earlier stage",IF(OR(AND(E231&lt;&gt;"",E231&lt;B231),AND(F231&lt;&gt;"",F231&lt;E231),AND(G231&lt;&gt;"",G231&lt;F231),AND(H231&lt;&gt;"",H231&lt;G231),AND(I231&lt;&gt;"",I231&lt;H231)),"Date order","")))</x:f>
      </x:c>
      <x:c r="M231" s="2" t="str">
        <x:f>IF(A231="","",IF(B231="","Missing capture",""))</x:f>
      </x:c>
      <x:c r="N231" s="2" t="str">
        <x:f>IF(A231="","",IF(AND(ISNUMBER(I231),NOT(ISNUMBER(J231))),1,0))</x:f>
      </x:c>
    </x:row>
    <x:row r="232" ht="23" customHeight="1">
      <x:c r="A232" s="5"/>
      <x:c r="B232" s="6"/>
      <x:c r="C232" s="5"/>
      <x:c r="D232" s="5"/>
      <x:c r="E232" s="6"/>
      <x:c r="F232" s="6"/>
      <x:c r="G232" s="6"/>
      <x:c r="H232" s="6"/>
      <x:c r="I232" s="6"/>
      <x:c r="J232" s="14"/>
      <x:c r="K232" s="2" t="str">
        <x:f>IF(A232="","",IF(COUNTIFS($A$6:$A$505,A232)&gt;1,"Duplicate",""))</x:f>
      </x:c>
      <x:c r="L232" s="2" t="str">
        <x:f>IF(A232="","",IF(OR(AND(E232&lt;&gt;"",B232=""),AND(F232&lt;&gt;"",E232=""),AND(G232&lt;&gt;"",F232=""),AND(H232&lt;&gt;"",G232=""),AND(I232&lt;&gt;"",H232="")),"Missing earlier stage",IF(OR(AND(E232&lt;&gt;"",E232&lt;B232),AND(F232&lt;&gt;"",F232&lt;E232),AND(G232&lt;&gt;"",G232&lt;F232),AND(H232&lt;&gt;"",H232&lt;G232),AND(I232&lt;&gt;"",I232&lt;H232)),"Date order","")))</x:f>
      </x:c>
      <x:c r="M232" s="2" t="str">
        <x:f>IF(A232="","",IF(B232="","Missing capture",""))</x:f>
      </x:c>
      <x:c r="N232" s="2" t="str">
        <x:f>IF(A232="","",IF(AND(ISNUMBER(I232),NOT(ISNUMBER(J232))),1,0))</x:f>
      </x:c>
    </x:row>
    <x:row r="233" ht="23" customHeight="1">
      <x:c r="A233" s="5"/>
      <x:c r="B233" s="6"/>
      <x:c r="C233" s="5"/>
      <x:c r="D233" s="5"/>
      <x:c r="E233" s="6"/>
      <x:c r="F233" s="6"/>
      <x:c r="G233" s="6"/>
      <x:c r="H233" s="6"/>
      <x:c r="I233" s="6"/>
      <x:c r="J233" s="14"/>
      <x:c r="K233" s="2" t="str">
        <x:f>IF(A233="","",IF(COUNTIFS($A$6:$A$505,A233)&gt;1,"Duplicate",""))</x:f>
      </x:c>
      <x:c r="L233" s="2" t="str">
        <x:f>IF(A233="","",IF(OR(AND(E233&lt;&gt;"",B233=""),AND(F233&lt;&gt;"",E233=""),AND(G233&lt;&gt;"",F233=""),AND(H233&lt;&gt;"",G233=""),AND(I233&lt;&gt;"",H233="")),"Missing earlier stage",IF(OR(AND(E233&lt;&gt;"",E233&lt;B233),AND(F233&lt;&gt;"",F233&lt;E233),AND(G233&lt;&gt;"",G233&lt;F233),AND(H233&lt;&gt;"",H233&lt;G233),AND(I233&lt;&gt;"",I233&lt;H233)),"Date order","")))</x:f>
      </x:c>
      <x:c r="M233" s="2" t="str">
        <x:f>IF(A233="","",IF(B233="","Missing capture",""))</x:f>
      </x:c>
      <x:c r="N233" s="2" t="str">
        <x:f>IF(A233="","",IF(AND(ISNUMBER(I233),NOT(ISNUMBER(J233))),1,0))</x:f>
      </x:c>
    </x:row>
    <x:row r="234" ht="23" customHeight="1">
      <x:c r="A234" s="5"/>
      <x:c r="B234" s="6"/>
      <x:c r="C234" s="5"/>
      <x:c r="D234" s="5"/>
      <x:c r="E234" s="6"/>
      <x:c r="F234" s="6"/>
      <x:c r="G234" s="6"/>
      <x:c r="H234" s="6"/>
      <x:c r="I234" s="6"/>
      <x:c r="J234" s="14"/>
      <x:c r="K234" s="2" t="str">
        <x:f>IF(A234="","",IF(COUNTIFS($A$6:$A$505,A234)&gt;1,"Duplicate",""))</x:f>
      </x:c>
      <x:c r="L234" s="2" t="str">
        <x:f>IF(A234="","",IF(OR(AND(E234&lt;&gt;"",B234=""),AND(F234&lt;&gt;"",E234=""),AND(G234&lt;&gt;"",F234=""),AND(H234&lt;&gt;"",G234=""),AND(I234&lt;&gt;"",H234="")),"Missing earlier stage",IF(OR(AND(E234&lt;&gt;"",E234&lt;B234),AND(F234&lt;&gt;"",F234&lt;E234),AND(G234&lt;&gt;"",G234&lt;F234),AND(H234&lt;&gt;"",H234&lt;G234),AND(I234&lt;&gt;"",I234&lt;H234)),"Date order","")))</x:f>
      </x:c>
      <x:c r="M234" s="2" t="str">
        <x:f>IF(A234="","",IF(B234="","Missing capture",""))</x:f>
      </x:c>
      <x:c r="N234" s="2" t="str">
        <x:f>IF(A234="","",IF(AND(ISNUMBER(I234),NOT(ISNUMBER(J234))),1,0))</x:f>
      </x:c>
    </x:row>
    <x:row r="235" ht="23" customHeight="1">
      <x:c r="A235" s="5"/>
      <x:c r="B235" s="6"/>
      <x:c r="C235" s="5"/>
      <x:c r="D235" s="5"/>
      <x:c r="E235" s="6"/>
      <x:c r="F235" s="6"/>
      <x:c r="G235" s="6"/>
      <x:c r="H235" s="6"/>
      <x:c r="I235" s="6"/>
      <x:c r="J235" s="14"/>
      <x:c r="K235" s="2" t="str">
        <x:f>IF(A235="","",IF(COUNTIFS($A$6:$A$505,A235)&gt;1,"Duplicate",""))</x:f>
      </x:c>
      <x:c r="L235" s="2" t="str">
        <x:f>IF(A235="","",IF(OR(AND(E235&lt;&gt;"",B235=""),AND(F235&lt;&gt;"",E235=""),AND(G235&lt;&gt;"",F235=""),AND(H235&lt;&gt;"",G235=""),AND(I235&lt;&gt;"",H235="")),"Missing earlier stage",IF(OR(AND(E235&lt;&gt;"",E235&lt;B235),AND(F235&lt;&gt;"",F235&lt;E235),AND(G235&lt;&gt;"",G235&lt;F235),AND(H235&lt;&gt;"",H235&lt;G235),AND(I235&lt;&gt;"",I235&lt;H235)),"Date order","")))</x:f>
      </x:c>
      <x:c r="M235" s="2" t="str">
        <x:f>IF(A235="","",IF(B235="","Missing capture",""))</x:f>
      </x:c>
      <x:c r="N235" s="2" t="str">
        <x:f>IF(A235="","",IF(AND(ISNUMBER(I235),NOT(ISNUMBER(J235))),1,0))</x:f>
      </x:c>
    </x:row>
    <x:row r="236" ht="23" customHeight="1">
      <x:c r="A236" s="5"/>
      <x:c r="B236" s="6"/>
      <x:c r="C236" s="5"/>
      <x:c r="D236" s="5"/>
      <x:c r="E236" s="6"/>
      <x:c r="F236" s="6"/>
      <x:c r="G236" s="6"/>
      <x:c r="H236" s="6"/>
      <x:c r="I236" s="6"/>
      <x:c r="J236" s="14"/>
      <x:c r="K236" s="2" t="str">
        <x:f>IF(A236="","",IF(COUNTIFS($A$6:$A$505,A236)&gt;1,"Duplicate",""))</x:f>
      </x:c>
      <x:c r="L236" s="2" t="str">
        <x:f>IF(A236="","",IF(OR(AND(E236&lt;&gt;"",B236=""),AND(F236&lt;&gt;"",E236=""),AND(G236&lt;&gt;"",F236=""),AND(H236&lt;&gt;"",G236=""),AND(I236&lt;&gt;"",H236="")),"Missing earlier stage",IF(OR(AND(E236&lt;&gt;"",E236&lt;B236),AND(F236&lt;&gt;"",F236&lt;E236),AND(G236&lt;&gt;"",G236&lt;F236),AND(H236&lt;&gt;"",H236&lt;G236),AND(I236&lt;&gt;"",I236&lt;H236)),"Date order","")))</x:f>
      </x:c>
      <x:c r="M236" s="2" t="str">
        <x:f>IF(A236="","",IF(B236="","Missing capture",""))</x:f>
      </x:c>
      <x:c r="N236" s="2" t="str">
        <x:f>IF(A236="","",IF(AND(ISNUMBER(I236),NOT(ISNUMBER(J236))),1,0))</x:f>
      </x:c>
    </x:row>
    <x:row r="237" ht="23" customHeight="1">
      <x:c r="A237" s="5"/>
      <x:c r="B237" s="6"/>
      <x:c r="C237" s="5"/>
      <x:c r="D237" s="5"/>
      <x:c r="E237" s="6"/>
      <x:c r="F237" s="6"/>
      <x:c r="G237" s="6"/>
      <x:c r="H237" s="6"/>
      <x:c r="I237" s="6"/>
      <x:c r="J237" s="14"/>
      <x:c r="K237" s="2" t="str">
        <x:f>IF(A237="","",IF(COUNTIFS($A$6:$A$505,A237)&gt;1,"Duplicate",""))</x:f>
      </x:c>
      <x:c r="L237" s="2" t="str">
        <x:f>IF(A237="","",IF(OR(AND(E237&lt;&gt;"",B237=""),AND(F237&lt;&gt;"",E237=""),AND(G237&lt;&gt;"",F237=""),AND(H237&lt;&gt;"",G237=""),AND(I237&lt;&gt;"",H237="")),"Missing earlier stage",IF(OR(AND(E237&lt;&gt;"",E237&lt;B237),AND(F237&lt;&gt;"",F237&lt;E237),AND(G237&lt;&gt;"",G237&lt;F237),AND(H237&lt;&gt;"",H237&lt;G237),AND(I237&lt;&gt;"",I237&lt;H237)),"Date order","")))</x:f>
      </x:c>
      <x:c r="M237" s="2" t="str">
        <x:f>IF(A237="","",IF(B237="","Missing capture",""))</x:f>
      </x:c>
      <x:c r="N237" s="2" t="str">
        <x:f>IF(A237="","",IF(AND(ISNUMBER(I237),NOT(ISNUMBER(J237))),1,0))</x:f>
      </x:c>
    </x:row>
    <x:row r="238" ht="23" customHeight="1">
      <x:c r="A238" s="5"/>
      <x:c r="B238" s="6"/>
      <x:c r="C238" s="5"/>
      <x:c r="D238" s="5"/>
      <x:c r="E238" s="6"/>
      <x:c r="F238" s="6"/>
      <x:c r="G238" s="6"/>
      <x:c r="H238" s="6"/>
      <x:c r="I238" s="6"/>
      <x:c r="J238" s="14"/>
      <x:c r="K238" s="2" t="str">
        <x:f>IF(A238="","",IF(COUNTIFS($A$6:$A$505,A238)&gt;1,"Duplicate",""))</x:f>
      </x:c>
      <x:c r="L238" s="2" t="str">
        <x:f>IF(A238="","",IF(OR(AND(E238&lt;&gt;"",B238=""),AND(F238&lt;&gt;"",E238=""),AND(G238&lt;&gt;"",F238=""),AND(H238&lt;&gt;"",G238=""),AND(I238&lt;&gt;"",H238="")),"Missing earlier stage",IF(OR(AND(E238&lt;&gt;"",E238&lt;B238),AND(F238&lt;&gt;"",F238&lt;E238),AND(G238&lt;&gt;"",G238&lt;F238),AND(H238&lt;&gt;"",H238&lt;G238),AND(I238&lt;&gt;"",I238&lt;H238)),"Date order","")))</x:f>
      </x:c>
      <x:c r="M238" s="2" t="str">
        <x:f>IF(A238="","",IF(B238="","Missing capture",""))</x:f>
      </x:c>
      <x:c r="N238" s="2" t="str">
        <x:f>IF(A238="","",IF(AND(ISNUMBER(I238),NOT(ISNUMBER(J238))),1,0))</x:f>
      </x:c>
    </x:row>
    <x:row r="239" ht="23" customHeight="1">
      <x:c r="A239" s="5"/>
      <x:c r="B239" s="6"/>
      <x:c r="C239" s="5"/>
      <x:c r="D239" s="5"/>
      <x:c r="E239" s="6"/>
      <x:c r="F239" s="6"/>
      <x:c r="G239" s="6"/>
      <x:c r="H239" s="6"/>
      <x:c r="I239" s="6"/>
      <x:c r="J239" s="14"/>
      <x:c r="K239" s="2" t="str">
        <x:f>IF(A239="","",IF(COUNTIFS($A$6:$A$505,A239)&gt;1,"Duplicate",""))</x:f>
      </x:c>
      <x:c r="L239" s="2" t="str">
        <x:f>IF(A239="","",IF(OR(AND(E239&lt;&gt;"",B239=""),AND(F239&lt;&gt;"",E239=""),AND(G239&lt;&gt;"",F239=""),AND(H239&lt;&gt;"",G239=""),AND(I239&lt;&gt;"",H239="")),"Missing earlier stage",IF(OR(AND(E239&lt;&gt;"",E239&lt;B239),AND(F239&lt;&gt;"",F239&lt;E239),AND(G239&lt;&gt;"",G239&lt;F239),AND(H239&lt;&gt;"",H239&lt;G239),AND(I239&lt;&gt;"",I239&lt;H239)),"Date order","")))</x:f>
      </x:c>
      <x:c r="M239" s="2" t="str">
        <x:f>IF(A239="","",IF(B239="","Missing capture",""))</x:f>
      </x:c>
      <x:c r="N239" s="2" t="str">
        <x:f>IF(A239="","",IF(AND(ISNUMBER(I239),NOT(ISNUMBER(J239))),1,0))</x:f>
      </x:c>
    </x:row>
    <x:row r="240" ht="23" customHeight="1">
      <x:c r="A240" s="5"/>
      <x:c r="B240" s="6"/>
      <x:c r="C240" s="5"/>
      <x:c r="D240" s="5"/>
      <x:c r="E240" s="6"/>
      <x:c r="F240" s="6"/>
      <x:c r="G240" s="6"/>
      <x:c r="H240" s="6"/>
      <x:c r="I240" s="6"/>
      <x:c r="J240" s="14"/>
      <x:c r="K240" s="2" t="str">
        <x:f>IF(A240="","",IF(COUNTIFS($A$6:$A$505,A240)&gt;1,"Duplicate",""))</x:f>
      </x:c>
      <x:c r="L240" s="2" t="str">
        <x:f>IF(A240="","",IF(OR(AND(E240&lt;&gt;"",B240=""),AND(F240&lt;&gt;"",E240=""),AND(G240&lt;&gt;"",F240=""),AND(H240&lt;&gt;"",G240=""),AND(I240&lt;&gt;"",H240="")),"Missing earlier stage",IF(OR(AND(E240&lt;&gt;"",E240&lt;B240),AND(F240&lt;&gt;"",F240&lt;E240),AND(G240&lt;&gt;"",G240&lt;F240),AND(H240&lt;&gt;"",H240&lt;G240),AND(I240&lt;&gt;"",I240&lt;H240)),"Date order","")))</x:f>
      </x:c>
      <x:c r="M240" s="2" t="str">
        <x:f>IF(A240="","",IF(B240="","Missing capture",""))</x:f>
      </x:c>
      <x:c r="N240" s="2" t="str">
        <x:f>IF(A240="","",IF(AND(ISNUMBER(I240),NOT(ISNUMBER(J240))),1,0))</x:f>
      </x:c>
    </x:row>
    <x:row r="241" ht="23" customHeight="1">
      <x:c r="A241" s="5"/>
      <x:c r="B241" s="6"/>
      <x:c r="C241" s="5"/>
      <x:c r="D241" s="5"/>
      <x:c r="E241" s="6"/>
      <x:c r="F241" s="6"/>
      <x:c r="G241" s="6"/>
      <x:c r="H241" s="6"/>
      <x:c r="I241" s="6"/>
      <x:c r="J241" s="14"/>
      <x:c r="K241" s="2" t="str">
        <x:f>IF(A241="","",IF(COUNTIFS($A$6:$A$505,A241)&gt;1,"Duplicate",""))</x:f>
      </x:c>
      <x:c r="L241" s="2" t="str">
        <x:f>IF(A241="","",IF(OR(AND(E241&lt;&gt;"",B241=""),AND(F241&lt;&gt;"",E241=""),AND(G241&lt;&gt;"",F241=""),AND(H241&lt;&gt;"",G241=""),AND(I241&lt;&gt;"",H241="")),"Missing earlier stage",IF(OR(AND(E241&lt;&gt;"",E241&lt;B241),AND(F241&lt;&gt;"",F241&lt;E241),AND(G241&lt;&gt;"",G241&lt;F241),AND(H241&lt;&gt;"",H241&lt;G241),AND(I241&lt;&gt;"",I241&lt;H241)),"Date order","")))</x:f>
      </x:c>
      <x:c r="M241" s="2" t="str">
        <x:f>IF(A241="","",IF(B241="","Missing capture",""))</x:f>
      </x:c>
      <x:c r="N241" s="2" t="str">
        <x:f>IF(A241="","",IF(AND(ISNUMBER(I241),NOT(ISNUMBER(J241))),1,0))</x:f>
      </x:c>
    </x:row>
    <x:row r="242" ht="23" customHeight="1">
      <x:c r="A242" s="5"/>
      <x:c r="B242" s="6"/>
      <x:c r="C242" s="5"/>
      <x:c r="D242" s="5"/>
      <x:c r="E242" s="6"/>
      <x:c r="F242" s="6"/>
      <x:c r="G242" s="6"/>
      <x:c r="H242" s="6"/>
      <x:c r="I242" s="6"/>
      <x:c r="J242" s="14"/>
      <x:c r="K242" s="2" t="str">
        <x:f>IF(A242="","",IF(COUNTIFS($A$6:$A$505,A242)&gt;1,"Duplicate",""))</x:f>
      </x:c>
      <x:c r="L242" s="2" t="str">
        <x:f>IF(A242="","",IF(OR(AND(E242&lt;&gt;"",B242=""),AND(F242&lt;&gt;"",E242=""),AND(G242&lt;&gt;"",F242=""),AND(H242&lt;&gt;"",G242=""),AND(I242&lt;&gt;"",H242="")),"Missing earlier stage",IF(OR(AND(E242&lt;&gt;"",E242&lt;B242),AND(F242&lt;&gt;"",F242&lt;E242),AND(G242&lt;&gt;"",G242&lt;F242),AND(H242&lt;&gt;"",H242&lt;G242),AND(I242&lt;&gt;"",I242&lt;H242)),"Date order","")))</x:f>
      </x:c>
      <x:c r="M242" s="2" t="str">
        <x:f>IF(A242="","",IF(B242="","Missing capture",""))</x:f>
      </x:c>
      <x:c r="N242" s="2" t="str">
        <x:f>IF(A242="","",IF(AND(ISNUMBER(I242),NOT(ISNUMBER(J242))),1,0))</x:f>
      </x:c>
    </x:row>
    <x:row r="243" ht="23" customHeight="1">
      <x:c r="A243" s="5"/>
      <x:c r="B243" s="6"/>
      <x:c r="C243" s="5"/>
      <x:c r="D243" s="5"/>
      <x:c r="E243" s="6"/>
      <x:c r="F243" s="6"/>
      <x:c r="G243" s="6"/>
      <x:c r="H243" s="6"/>
      <x:c r="I243" s="6"/>
      <x:c r="J243" s="14"/>
      <x:c r="K243" s="2" t="str">
        <x:f>IF(A243="","",IF(COUNTIFS($A$6:$A$505,A243)&gt;1,"Duplicate",""))</x:f>
      </x:c>
      <x:c r="L243" s="2" t="str">
        <x:f>IF(A243="","",IF(OR(AND(E243&lt;&gt;"",B243=""),AND(F243&lt;&gt;"",E243=""),AND(G243&lt;&gt;"",F243=""),AND(H243&lt;&gt;"",G243=""),AND(I243&lt;&gt;"",H243="")),"Missing earlier stage",IF(OR(AND(E243&lt;&gt;"",E243&lt;B243),AND(F243&lt;&gt;"",F243&lt;E243),AND(G243&lt;&gt;"",G243&lt;F243),AND(H243&lt;&gt;"",H243&lt;G243),AND(I243&lt;&gt;"",I243&lt;H243)),"Date order","")))</x:f>
      </x:c>
      <x:c r="M243" s="2" t="str">
        <x:f>IF(A243="","",IF(B243="","Missing capture",""))</x:f>
      </x:c>
      <x:c r="N243" s="2" t="str">
        <x:f>IF(A243="","",IF(AND(ISNUMBER(I243),NOT(ISNUMBER(J243))),1,0))</x:f>
      </x:c>
    </x:row>
    <x:row r="244" ht="23" customHeight="1">
      <x:c r="A244" s="5"/>
      <x:c r="B244" s="6"/>
      <x:c r="C244" s="5"/>
      <x:c r="D244" s="5"/>
      <x:c r="E244" s="6"/>
      <x:c r="F244" s="6"/>
      <x:c r="G244" s="6"/>
      <x:c r="H244" s="6"/>
      <x:c r="I244" s="6"/>
      <x:c r="J244" s="14"/>
      <x:c r="K244" s="2" t="str">
        <x:f>IF(A244="","",IF(COUNTIFS($A$6:$A$505,A244)&gt;1,"Duplicate",""))</x:f>
      </x:c>
      <x:c r="L244" s="2" t="str">
        <x:f>IF(A244="","",IF(OR(AND(E244&lt;&gt;"",B244=""),AND(F244&lt;&gt;"",E244=""),AND(G244&lt;&gt;"",F244=""),AND(H244&lt;&gt;"",G244=""),AND(I244&lt;&gt;"",H244="")),"Missing earlier stage",IF(OR(AND(E244&lt;&gt;"",E244&lt;B244),AND(F244&lt;&gt;"",F244&lt;E244),AND(G244&lt;&gt;"",G244&lt;F244),AND(H244&lt;&gt;"",H244&lt;G244),AND(I244&lt;&gt;"",I244&lt;H244)),"Date order","")))</x:f>
      </x:c>
      <x:c r="M244" s="2" t="str">
        <x:f>IF(A244="","",IF(B244="","Missing capture",""))</x:f>
      </x:c>
      <x:c r="N244" s="2" t="str">
        <x:f>IF(A244="","",IF(AND(ISNUMBER(I244),NOT(ISNUMBER(J244))),1,0))</x:f>
      </x:c>
    </x:row>
    <x:row r="245" ht="23" customHeight="1">
      <x:c r="A245" s="5"/>
      <x:c r="B245" s="6"/>
      <x:c r="C245" s="5"/>
      <x:c r="D245" s="5"/>
      <x:c r="E245" s="6"/>
      <x:c r="F245" s="6"/>
      <x:c r="G245" s="6"/>
      <x:c r="H245" s="6"/>
      <x:c r="I245" s="6"/>
      <x:c r="J245" s="14"/>
      <x:c r="K245" s="2" t="str">
        <x:f>IF(A245="","",IF(COUNTIFS($A$6:$A$505,A245)&gt;1,"Duplicate",""))</x:f>
      </x:c>
      <x:c r="L245" s="2" t="str">
        <x:f>IF(A245="","",IF(OR(AND(E245&lt;&gt;"",B245=""),AND(F245&lt;&gt;"",E245=""),AND(G245&lt;&gt;"",F245=""),AND(H245&lt;&gt;"",G245=""),AND(I245&lt;&gt;"",H245="")),"Missing earlier stage",IF(OR(AND(E245&lt;&gt;"",E245&lt;B245),AND(F245&lt;&gt;"",F245&lt;E245),AND(G245&lt;&gt;"",G245&lt;F245),AND(H245&lt;&gt;"",H245&lt;G245),AND(I245&lt;&gt;"",I245&lt;H245)),"Date order","")))</x:f>
      </x:c>
      <x:c r="M245" s="2" t="str">
        <x:f>IF(A245="","",IF(B245="","Missing capture",""))</x:f>
      </x:c>
      <x:c r="N245" s="2" t="str">
        <x:f>IF(A245="","",IF(AND(ISNUMBER(I245),NOT(ISNUMBER(J245))),1,0))</x:f>
      </x:c>
    </x:row>
    <x:row r="246" ht="23" customHeight="1">
      <x:c r="A246" s="5"/>
      <x:c r="B246" s="6"/>
      <x:c r="C246" s="5"/>
      <x:c r="D246" s="5"/>
      <x:c r="E246" s="6"/>
      <x:c r="F246" s="6"/>
      <x:c r="G246" s="6"/>
      <x:c r="H246" s="6"/>
      <x:c r="I246" s="6"/>
      <x:c r="J246" s="14"/>
      <x:c r="K246" s="2" t="str">
        <x:f>IF(A246="","",IF(COUNTIFS($A$6:$A$505,A246)&gt;1,"Duplicate",""))</x:f>
      </x:c>
      <x:c r="L246" s="2" t="str">
        <x:f>IF(A246="","",IF(OR(AND(E246&lt;&gt;"",B246=""),AND(F246&lt;&gt;"",E246=""),AND(G246&lt;&gt;"",F246=""),AND(H246&lt;&gt;"",G246=""),AND(I246&lt;&gt;"",H246="")),"Missing earlier stage",IF(OR(AND(E246&lt;&gt;"",E246&lt;B246),AND(F246&lt;&gt;"",F246&lt;E246),AND(G246&lt;&gt;"",G246&lt;F246),AND(H246&lt;&gt;"",H246&lt;G246),AND(I246&lt;&gt;"",I246&lt;H246)),"Date order","")))</x:f>
      </x:c>
      <x:c r="M246" s="2" t="str">
        <x:f>IF(A246="","",IF(B246="","Missing capture",""))</x:f>
      </x:c>
      <x:c r="N246" s="2" t="str">
        <x:f>IF(A246="","",IF(AND(ISNUMBER(I246),NOT(ISNUMBER(J246))),1,0))</x:f>
      </x:c>
    </x:row>
    <x:row r="247" ht="23" customHeight="1">
      <x:c r="A247" s="5"/>
      <x:c r="B247" s="6"/>
      <x:c r="C247" s="5"/>
      <x:c r="D247" s="5"/>
      <x:c r="E247" s="6"/>
      <x:c r="F247" s="6"/>
      <x:c r="G247" s="6"/>
      <x:c r="H247" s="6"/>
      <x:c r="I247" s="6"/>
      <x:c r="J247" s="14"/>
      <x:c r="K247" s="2" t="str">
        <x:f>IF(A247="","",IF(COUNTIFS($A$6:$A$505,A247)&gt;1,"Duplicate",""))</x:f>
      </x:c>
      <x:c r="L247" s="2" t="str">
        <x:f>IF(A247="","",IF(OR(AND(E247&lt;&gt;"",B247=""),AND(F247&lt;&gt;"",E247=""),AND(G247&lt;&gt;"",F247=""),AND(H247&lt;&gt;"",G247=""),AND(I247&lt;&gt;"",H247="")),"Missing earlier stage",IF(OR(AND(E247&lt;&gt;"",E247&lt;B247),AND(F247&lt;&gt;"",F247&lt;E247),AND(G247&lt;&gt;"",G247&lt;F247),AND(H247&lt;&gt;"",H247&lt;G247),AND(I247&lt;&gt;"",I247&lt;H247)),"Date order","")))</x:f>
      </x:c>
      <x:c r="M247" s="2" t="str">
        <x:f>IF(A247="","",IF(B247="","Missing capture",""))</x:f>
      </x:c>
      <x:c r="N247" s="2" t="str">
        <x:f>IF(A247="","",IF(AND(ISNUMBER(I247),NOT(ISNUMBER(J247))),1,0))</x:f>
      </x:c>
    </x:row>
    <x:row r="248" ht="23" customHeight="1">
      <x:c r="A248" s="5"/>
      <x:c r="B248" s="6"/>
      <x:c r="C248" s="5"/>
      <x:c r="D248" s="5"/>
      <x:c r="E248" s="6"/>
      <x:c r="F248" s="6"/>
      <x:c r="G248" s="6"/>
      <x:c r="H248" s="6"/>
      <x:c r="I248" s="6"/>
      <x:c r="J248" s="14"/>
      <x:c r="K248" s="2" t="str">
        <x:f>IF(A248="","",IF(COUNTIFS($A$6:$A$505,A248)&gt;1,"Duplicate",""))</x:f>
      </x:c>
      <x:c r="L248" s="2" t="str">
        <x:f>IF(A248="","",IF(OR(AND(E248&lt;&gt;"",B248=""),AND(F248&lt;&gt;"",E248=""),AND(G248&lt;&gt;"",F248=""),AND(H248&lt;&gt;"",G248=""),AND(I248&lt;&gt;"",H248="")),"Missing earlier stage",IF(OR(AND(E248&lt;&gt;"",E248&lt;B248),AND(F248&lt;&gt;"",F248&lt;E248),AND(G248&lt;&gt;"",G248&lt;F248),AND(H248&lt;&gt;"",H248&lt;G248),AND(I248&lt;&gt;"",I248&lt;H248)),"Date order","")))</x:f>
      </x:c>
      <x:c r="M248" s="2" t="str">
        <x:f>IF(A248="","",IF(B248="","Missing capture",""))</x:f>
      </x:c>
      <x:c r="N248" s="2" t="str">
        <x:f>IF(A248="","",IF(AND(ISNUMBER(I248),NOT(ISNUMBER(J248))),1,0))</x:f>
      </x:c>
    </x:row>
    <x:row r="249" ht="23" customHeight="1">
      <x:c r="A249" s="5"/>
      <x:c r="B249" s="6"/>
      <x:c r="C249" s="5"/>
      <x:c r="D249" s="5"/>
      <x:c r="E249" s="6"/>
      <x:c r="F249" s="6"/>
      <x:c r="G249" s="6"/>
      <x:c r="H249" s="6"/>
      <x:c r="I249" s="6"/>
      <x:c r="J249" s="14"/>
      <x:c r="K249" s="2" t="str">
        <x:f>IF(A249="","",IF(COUNTIFS($A$6:$A$505,A249)&gt;1,"Duplicate",""))</x:f>
      </x:c>
      <x:c r="L249" s="2" t="str">
        <x:f>IF(A249="","",IF(OR(AND(E249&lt;&gt;"",B249=""),AND(F249&lt;&gt;"",E249=""),AND(G249&lt;&gt;"",F249=""),AND(H249&lt;&gt;"",G249=""),AND(I249&lt;&gt;"",H249="")),"Missing earlier stage",IF(OR(AND(E249&lt;&gt;"",E249&lt;B249),AND(F249&lt;&gt;"",F249&lt;E249),AND(G249&lt;&gt;"",G249&lt;F249),AND(H249&lt;&gt;"",H249&lt;G249),AND(I249&lt;&gt;"",I249&lt;H249)),"Date order","")))</x:f>
      </x:c>
      <x:c r="M249" s="2" t="str">
        <x:f>IF(A249="","",IF(B249="","Missing capture",""))</x:f>
      </x:c>
      <x:c r="N249" s="2" t="str">
        <x:f>IF(A249="","",IF(AND(ISNUMBER(I249),NOT(ISNUMBER(J249))),1,0))</x:f>
      </x:c>
    </x:row>
    <x:row r="250" ht="23" customHeight="1">
      <x:c r="A250" s="5"/>
      <x:c r="B250" s="6"/>
      <x:c r="C250" s="5"/>
      <x:c r="D250" s="5"/>
      <x:c r="E250" s="6"/>
      <x:c r="F250" s="6"/>
      <x:c r="G250" s="6"/>
      <x:c r="H250" s="6"/>
      <x:c r="I250" s="6"/>
      <x:c r="J250" s="14"/>
      <x:c r="K250" s="2" t="str">
        <x:f>IF(A250="","",IF(COUNTIFS($A$6:$A$505,A250)&gt;1,"Duplicate",""))</x:f>
      </x:c>
      <x:c r="L250" s="2" t="str">
        <x:f>IF(A250="","",IF(OR(AND(E250&lt;&gt;"",B250=""),AND(F250&lt;&gt;"",E250=""),AND(G250&lt;&gt;"",F250=""),AND(H250&lt;&gt;"",G250=""),AND(I250&lt;&gt;"",H250="")),"Missing earlier stage",IF(OR(AND(E250&lt;&gt;"",E250&lt;B250),AND(F250&lt;&gt;"",F250&lt;E250),AND(G250&lt;&gt;"",G250&lt;F250),AND(H250&lt;&gt;"",H250&lt;G250),AND(I250&lt;&gt;"",I250&lt;H250)),"Date order","")))</x:f>
      </x:c>
      <x:c r="M250" s="2" t="str">
        <x:f>IF(A250="","",IF(B250="","Missing capture",""))</x:f>
      </x:c>
      <x:c r="N250" s="2" t="str">
        <x:f>IF(A250="","",IF(AND(ISNUMBER(I250),NOT(ISNUMBER(J250))),1,0))</x:f>
      </x:c>
    </x:row>
    <x:row r="251" ht="23" customHeight="1">
      <x:c r="A251" s="5"/>
      <x:c r="B251" s="6"/>
      <x:c r="C251" s="5"/>
      <x:c r="D251" s="5"/>
      <x:c r="E251" s="6"/>
      <x:c r="F251" s="6"/>
      <x:c r="G251" s="6"/>
      <x:c r="H251" s="6"/>
      <x:c r="I251" s="6"/>
      <x:c r="J251" s="14"/>
      <x:c r="K251" s="2" t="str">
        <x:f>IF(A251="","",IF(COUNTIFS($A$6:$A$505,A251)&gt;1,"Duplicate",""))</x:f>
      </x:c>
      <x:c r="L251" s="2" t="str">
        <x:f>IF(A251="","",IF(OR(AND(E251&lt;&gt;"",B251=""),AND(F251&lt;&gt;"",E251=""),AND(G251&lt;&gt;"",F251=""),AND(H251&lt;&gt;"",G251=""),AND(I251&lt;&gt;"",H251="")),"Missing earlier stage",IF(OR(AND(E251&lt;&gt;"",E251&lt;B251),AND(F251&lt;&gt;"",F251&lt;E251),AND(G251&lt;&gt;"",G251&lt;F251),AND(H251&lt;&gt;"",H251&lt;G251),AND(I251&lt;&gt;"",I251&lt;H251)),"Date order","")))</x:f>
      </x:c>
      <x:c r="M251" s="2" t="str">
        <x:f>IF(A251="","",IF(B251="","Missing capture",""))</x:f>
      </x:c>
      <x:c r="N251" s="2" t="str">
        <x:f>IF(A251="","",IF(AND(ISNUMBER(I251),NOT(ISNUMBER(J251))),1,0))</x:f>
      </x:c>
    </x:row>
    <x:row r="252" ht="23" customHeight="1">
      <x:c r="A252" s="5"/>
      <x:c r="B252" s="6"/>
      <x:c r="C252" s="5"/>
      <x:c r="D252" s="5"/>
      <x:c r="E252" s="6"/>
      <x:c r="F252" s="6"/>
      <x:c r="G252" s="6"/>
      <x:c r="H252" s="6"/>
      <x:c r="I252" s="6"/>
      <x:c r="J252" s="14"/>
      <x:c r="K252" s="2" t="str">
        <x:f>IF(A252="","",IF(COUNTIFS($A$6:$A$505,A252)&gt;1,"Duplicate",""))</x:f>
      </x:c>
      <x:c r="L252" s="2" t="str">
        <x:f>IF(A252="","",IF(OR(AND(E252&lt;&gt;"",B252=""),AND(F252&lt;&gt;"",E252=""),AND(G252&lt;&gt;"",F252=""),AND(H252&lt;&gt;"",G252=""),AND(I252&lt;&gt;"",H252="")),"Missing earlier stage",IF(OR(AND(E252&lt;&gt;"",E252&lt;B252),AND(F252&lt;&gt;"",F252&lt;E252),AND(G252&lt;&gt;"",G252&lt;F252),AND(H252&lt;&gt;"",H252&lt;G252),AND(I252&lt;&gt;"",I252&lt;H252)),"Date order","")))</x:f>
      </x:c>
      <x:c r="M252" s="2" t="str">
        <x:f>IF(A252="","",IF(B252="","Missing capture",""))</x:f>
      </x:c>
      <x:c r="N252" s="2" t="str">
        <x:f>IF(A252="","",IF(AND(ISNUMBER(I252),NOT(ISNUMBER(J252))),1,0))</x:f>
      </x:c>
    </x:row>
    <x:row r="253" ht="23" customHeight="1">
      <x:c r="A253" s="5"/>
      <x:c r="B253" s="6"/>
      <x:c r="C253" s="5"/>
      <x:c r="D253" s="5"/>
      <x:c r="E253" s="6"/>
      <x:c r="F253" s="6"/>
      <x:c r="G253" s="6"/>
      <x:c r="H253" s="6"/>
      <x:c r="I253" s="6"/>
      <x:c r="J253" s="14"/>
      <x:c r="K253" s="2" t="str">
        <x:f>IF(A253="","",IF(COUNTIFS($A$6:$A$505,A253)&gt;1,"Duplicate",""))</x:f>
      </x:c>
      <x:c r="L253" s="2" t="str">
        <x:f>IF(A253="","",IF(OR(AND(E253&lt;&gt;"",B253=""),AND(F253&lt;&gt;"",E253=""),AND(G253&lt;&gt;"",F253=""),AND(H253&lt;&gt;"",G253=""),AND(I253&lt;&gt;"",H253="")),"Missing earlier stage",IF(OR(AND(E253&lt;&gt;"",E253&lt;B253),AND(F253&lt;&gt;"",F253&lt;E253),AND(G253&lt;&gt;"",G253&lt;F253),AND(H253&lt;&gt;"",H253&lt;G253),AND(I253&lt;&gt;"",I253&lt;H253)),"Date order","")))</x:f>
      </x:c>
      <x:c r="M253" s="2" t="str">
        <x:f>IF(A253="","",IF(B253="","Missing capture",""))</x:f>
      </x:c>
      <x:c r="N253" s="2" t="str">
        <x:f>IF(A253="","",IF(AND(ISNUMBER(I253),NOT(ISNUMBER(J253))),1,0))</x:f>
      </x:c>
    </x:row>
    <x:row r="254" ht="23" customHeight="1">
      <x:c r="A254" s="5"/>
      <x:c r="B254" s="6"/>
      <x:c r="C254" s="5"/>
      <x:c r="D254" s="5"/>
      <x:c r="E254" s="6"/>
      <x:c r="F254" s="6"/>
      <x:c r="G254" s="6"/>
      <x:c r="H254" s="6"/>
      <x:c r="I254" s="6"/>
      <x:c r="J254" s="14"/>
      <x:c r="K254" s="2" t="str">
        <x:f>IF(A254="","",IF(COUNTIFS($A$6:$A$505,A254)&gt;1,"Duplicate",""))</x:f>
      </x:c>
      <x:c r="L254" s="2" t="str">
        <x:f>IF(A254="","",IF(OR(AND(E254&lt;&gt;"",B254=""),AND(F254&lt;&gt;"",E254=""),AND(G254&lt;&gt;"",F254=""),AND(H254&lt;&gt;"",G254=""),AND(I254&lt;&gt;"",H254="")),"Missing earlier stage",IF(OR(AND(E254&lt;&gt;"",E254&lt;B254),AND(F254&lt;&gt;"",F254&lt;E254),AND(G254&lt;&gt;"",G254&lt;F254),AND(H254&lt;&gt;"",H254&lt;G254),AND(I254&lt;&gt;"",I254&lt;H254)),"Date order","")))</x:f>
      </x:c>
      <x:c r="M254" s="2" t="str">
        <x:f>IF(A254="","",IF(B254="","Missing capture",""))</x:f>
      </x:c>
      <x:c r="N254" s="2" t="str">
        <x:f>IF(A254="","",IF(AND(ISNUMBER(I254),NOT(ISNUMBER(J254))),1,0))</x:f>
      </x:c>
    </x:row>
    <x:row r="255" ht="23" customHeight="1">
      <x:c r="A255" s="5"/>
      <x:c r="B255" s="6"/>
      <x:c r="C255" s="5"/>
      <x:c r="D255" s="5"/>
      <x:c r="E255" s="6"/>
      <x:c r="F255" s="6"/>
      <x:c r="G255" s="6"/>
      <x:c r="H255" s="6"/>
      <x:c r="I255" s="6"/>
      <x:c r="J255" s="14"/>
      <x:c r="K255" s="2" t="str">
        <x:f>IF(A255="","",IF(COUNTIFS($A$6:$A$505,A255)&gt;1,"Duplicate",""))</x:f>
      </x:c>
      <x:c r="L255" s="2" t="str">
        <x:f>IF(A255="","",IF(OR(AND(E255&lt;&gt;"",B255=""),AND(F255&lt;&gt;"",E255=""),AND(G255&lt;&gt;"",F255=""),AND(H255&lt;&gt;"",G255=""),AND(I255&lt;&gt;"",H255="")),"Missing earlier stage",IF(OR(AND(E255&lt;&gt;"",E255&lt;B255),AND(F255&lt;&gt;"",F255&lt;E255),AND(G255&lt;&gt;"",G255&lt;F255),AND(H255&lt;&gt;"",H255&lt;G255),AND(I255&lt;&gt;"",I255&lt;H255)),"Date order","")))</x:f>
      </x:c>
      <x:c r="M255" s="2" t="str">
        <x:f>IF(A255="","",IF(B255="","Missing capture",""))</x:f>
      </x:c>
      <x:c r="N255" s="2" t="str">
        <x:f>IF(A255="","",IF(AND(ISNUMBER(I255),NOT(ISNUMBER(J255))),1,0))</x:f>
      </x:c>
    </x:row>
    <x:row r="256" ht="23" customHeight="1">
      <x:c r="A256" s="5"/>
      <x:c r="B256" s="6"/>
      <x:c r="C256" s="5"/>
      <x:c r="D256" s="5"/>
      <x:c r="E256" s="6"/>
      <x:c r="F256" s="6"/>
      <x:c r="G256" s="6"/>
      <x:c r="H256" s="6"/>
      <x:c r="I256" s="6"/>
      <x:c r="J256" s="14"/>
      <x:c r="K256" s="2" t="str">
        <x:f>IF(A256="","",IF(COUNTIFS($A$6:$A$505,A256)&gt;1,"Duplicate",""))</x:f>
      </x:c>
      <x:c r="L256" s="2" t="str">
        <x:f>IF(A256="","",IF(OR(AND(E256&lt;&gt;"",B256=""),AND(F256&lt;&gt;"",E256=""),AND(G256&lt;&gt;"",F256=""),AND(H256&lt;&gt;"",G256=""),AND(I256&lt;&gt;"",H256="")),"Missing earlier stage",IF(OR(AND(E256&lt;&gt;"",E256&lt;B256),AND(F256&lt;&gt;"",F256&lt;E256),AND(G256&lt;&gt;"",G256&lt;F256),AND(H256&lt;&gt;"",H256&lt;G256),AND(I256&lt;&gt;"",I256&lt;H256)),"Date order","")))</x:f>
      </x:c>
      <x:c r="M256" s="2" t="str">
        <x:f>IF(A256="","",IF(B256="","Missing capture",""))</x:f>
      </x:c>
      <x:c r="N256" s="2" t="str">
        <x:f>IF(A256="","",IF(AND(ISNUMBER(I256),NOT(ISNUMBER(J256))),1,0))</x:f>
      </x:c>
    </x:row>
    <x:row r="257" ht="23" customHeight="1">
      <x:c r="A257" s="5"/>
      <x:c r="B257" s="6"/>
      <x:c r="C257" s="5"/>
      <x:c r="D257" s="5"/>
      <x:c r="E257" s="6"/>
      <x:c r="F257" s="6"/>
      <x:c r="G257" s="6"/>
      <x:c r="H257" s="6"/>
      <x:c r="I257" s="6"/>
      <x:c r="J257" s="14"/>
      <x:c r="K257" s="2" t="str">
        <x:f>IF(A257="","",IF(COUNTIFS($A$6:$A$505,A257)&gt;1,"Duplicate",""))</x:f>
      </x:c>
      <x:c r="L257" s="2" t="str">
        <x:f>IF(A257="","",IF(OR(AND(E257&lt;&gt;"",B257=""),AND(F257&lt;&gt;"",E257=""),AND(G257&lt;&gt;"",F257=""),AND(H257&lt;&gt;"",G257=""),AND(I257&lt;&gt;"",H257="")),"Missing earlier stage",IF(OR(AND(E257&lt;&gt;"",E257&lt;B257),AND(F257&lt;&gt;"",F257&lt;E257),AND(G257&lt;&gt;"",G257&lt;F257),AND(H257&lt;&gt;"",H257&lt;G257),AND(I257&lt;&gt;"",I257&lt;H257)),"Date order","")))</x:f>
      </x:c>
      <x:c r="M257" s="2" t="str">
        <x:f>IF(A257="","",IF(B257="","Missing capture",""))</x:f>
      </x:c>
      <x:c r="N257" s="2" t="str">
        <x:f>IF(A257="","",IF(AND(ISNUMBER(I257),NOT(ISNUMBER(J257))),1,0))</x:f>
      </x:c>
    </x:row>
    <x:row r="258" ht="23" customHeight="1">
      <x:c r="A258" s="5"/>
      <x:c r="B258" s="6"/>
      <x:c r="C258" s="5"/>
      <x:c r="D258" s="5"/>
      <x:c r="E258" s="6"/>
      <x:c r="F258" s="6"/>
      <x:c r="G258" s="6"/>
      <x:c r="H258" s="6"/>
      <x:c r="I258" s="6"/>
      <x:c r="J258" s="14"/>
      <x:c r="K258" s="2" t="str">
        <x:f>IF(A258="","",IF(COUNTIFS($A$6:$A$505,A258)&gt;1,"Duplicate",""))</x:f>
      </x:c>
      <x:c r="L258" s="2" t="str">
        <x:f>IF(A258="","",IF(OR(AND(E258&lt;&gt;"",B258=""),AND(F258&lt;&gt;"",E258=""),AND(G258&lt;&gt;"",F258=""),AND(H258&lt;&gt;"",G258=""),AND(I258&lt;&gt;"",H258="")),"Missing earlier stage",IF(OR(AND(E258&lt;&gt;"",E258&lt;B258),AND(F258&lt;&gt;"",F258&lt;E258),AND(G258&lt;&gt;"",G258&lt;F258),AND(H258&lt;&gt;"",H258&lt;G258),AND(I258&lt;&gt;"",I258&lt;H258)),"Date order","")))</x:f>
      </x:c>
      <x:c r="M258" s="2" t="str">
        <x:f>IF(A258="","",IF(B258="","Missing capture",""))</x:f>
      </x:c>
      <x:c r="N258" s="2" t="str">
        <x:f>IF(A258="","",IF(AND(ISNUMBER(I258),NOT(ISNUMBER(J258))),1,0))</x:f>
      </x:c>
    </x:row>
    <x:row r="259" ht="23" customHeight="1">
      <x:c r="A259" s="5"/>
      <x:c r="B259" s="6"/>
      <x:c r="C259" s="5"/>
      <x:c r="D259" s="5"/>
      <x:c r="E259" s="6"/>
      <x:c r="F259" s="6"/>
      <x:c r="G259" s="6"/>
      <x:c r="H259" s="6"/>
      <x:c r="I259" s="6"/>
      <x:c r="J259" s="14"/>
      <x:c r="K259" s="2" t="str">
        <x:f>IF(A259="","",IF(COUNTIFS($A$6:$A$505,A259)&gt;1,"Duplicate",""))</x:f>
      </x:c>
      <x:c r="L259" s="2" t="str">
        <x:f>IF(A259="","",IF(OR(AND(E259&lt;&gt;"",B259=""),AND(F259&lt;&gt;"",E259=""),AND(G259&lt;&gt;"",F259=""),AND(H259&lt;&gt;"",G259=""),AND(I259&lt;&gt;"",H259="")),"Missing earlier stage",IF(OR(AND(E259&lt;&gt;"",E259&lt;B259),AND(F259&lt;&gt;"",F259&lt;E259),AND(G259&lt;&gt;"",G259&lt;F259),AND(H259&lt;&gt;"",H259&lt;G259),AND(I259&lt;&gt;"",I259&lt;H259)),"Date order","")))</x:f>
      </x:c>
      <x:c r="M259" s="2" t="str">
        <x:f>IF(A259="","",IF(B259="","Missing capture",""))</x:f>
      </x:c>
      <x:c r="N259" s="2" t="str">
        <x:f>IF(A259="","",IF(AND(ISNUMBER(I259),NOT(ISNUMBER(J259))),1,0))</x:f>
      </x:c>
    </x:row>
    <x:row r="260" ht="23" customHeight="1">
      <x:c r="A260" s="5"/>
      <x:c r="B260" s="6"/>
      <x:c r="C260" s="5"/>
      <x:c r="D260" s="5"/>
      <x:c r="E260" s="6"/>
      <x:c r="F260" s="6"/>
      <x:c r="G260" s="6"/>
      <x:c r="H260" s="6"/>
      <x:c r="I260" s="6"/>
      <x:c r="J260" s="14"/>
      <x:c r="K260" s="2" t="str">
        <x:f>IF(A260="","",IF(COUNTIFS($A$6:$A$505,A260)&gt;1,"Duplicate",""))</x:f>
      </x:c>
      <x:c r="L260" s="2" t="str">
        <x:f>IF(A260="","",IF(OR(AND(E260&lt;&gt;"",B260=""),AND(F260&lt;&gt;"",E260=""),AND(G260&lt;&gt;"",F260=""),AND(H260&lt;&gt;"",G260=""),AND(I260&lt;&gt;"",H260="")),"Missing earlier stage",IF(OR(AND(E260&lt;&gt;"",E260&lt;B260),AND(F260&lt;&gt;"",F260&lt;E260),AND(G260&lt;&gt;"",G260&lt;F260),AND(H260&lt;&gt;"",H260&lt;G260),AND(I260&lt;&gt;"",I260&lt;H260)),"Date order","")))</x:f>
      </x:c>
      <x:c r="M260" s="2" t="str">
        <x:f>IF(A260="","",IF(B260="","Missing capture",""))</x:f>
      </x:c>
      <x:c r="N260" s="2" t="str">
        <x:f>IF(A260="","",IF(AND(ISNUMBER(I260),NOT(ISNUMBER(J260))),1,0))</x:f>
      </x:c>
    </x:row>
    <x:row r="261" ht="23" customHeight="1">
      <x:c r="A261" s="5"/>
      <x:c r="B261" s="6"/>
      <x:c r="C261" s="5"/>
      <x:c r="D261" s="5"/>
      <x:c r="E261" s="6"/>
      <x:c r="F261" s="6"/>
      <x:c r="G261" s="6"/>
      <x:c r="H261" s="6"/>
      <x:c r="I261" s="6"/>
      <x:c r="J261" s="14"/>
      <x:c r="K261" s="2" t="str">
        <x:f>IF(A261="","",IF(COUNTIFS($A$6:$A$505,A261)&gt;1,"Duplicate",""))</x:f>
      </x:c>
      <x:c r="L261" s="2" t="str">
        <x:f>IF(A261="","",IF(OR(AND(E261&lt;&gt;"",B261=""),AND(F261&lt;&gt;"",E261=""),AND(G261&lt;&gt;"",F261=""),AND(H261&lt;&gt;"",G261=""),AND(I261&lt;&gt;"",H261="")),"Missing earlier stage",IF(OR(AND(E261&lt;&gt;"",E261&lt;B261),AND(F261&lt;&gt;"",F261&lt;E261),AND(G261&lt;&gt;"",G261&lt;F261),AND(H261&lt;&gt;"",H261&lt;G261),AND(I261&lt;&gt;"",I261&lt;H261)),"Date order","")))</x:f>
      </x:c>
      <x:c r="M261" s="2" t="str">
        <x:f>IF(A261="","",IF(B261="","Missing capture",""))</x:f>
      </x:c>
      <x:c r="N261" s="2" t="str">
        <x:f>IF(A261="","",IF(AND(ISNUMBER(I261),NOT(ISNUMBER(J261))),1,0))</x:f>
      </x:c>
    </x:row>
    <x:row r="262" ht="23" customHeight="1">
      <x:c r="A262" s="5"/>
      <x:c r="B262" s="6"/>
      <x:c r="C262" s="5"/>
      <x:c r="D262" s="5"/>
      <x:c r="E262" s="6"/>
      <x:c r="F262" s="6"/>
      <x:c r="G262" s="6"/>
      <x:c r="H262" s="6"/>
      <x:c r="I262" s="6"/>
      <x:c r="J262" s="14"/>
      <x:c r="K262" s="2" t="str">
        <x:f>IF(A262="","",IF(COUNTIFS($A$6:$A$505,A262)&gt;1,"Duplicate",""))</x:f>
      </x:c>
      <x:c r="L262" s="2" t="str">
        <x:f>IF(A262="","",IF(OR(AND(E262&lt;&gt;"",B262=""),AND(F262&lt;&gt;"",E262=""),AND(G262&lt;&gt;"",F262=""),AND(H262&lt;&gt;"",G262=""),AND(I262&lt;&gt;"",H262="")),"Missing earlier stage",IF(OR(AND(E262&lt;&gt;"",E262&lt;B262),AND(F262&lt;&gt;"",F262&lt;E262),AND(G262&lt;&gt;"",G262&lt;F262),AND(H262&lt;&gt;"",H262&lt;G262),AND(I262&lt;&gt;"",I262&lt;H262)),"Date order","")))</x:f>
      </x:c>
      <x:c r="M262" s="2" t="str">
        <x:f>IF(A262="","",IF(B262="","Missing capture",""))</x:f>
      </x:c>
      <x:c r="N262" s="2" t="str">
        <x:f>IF(A262="","",IF(AND(ISNUMBER(I262),NOT(ISNUMBER(J262))),1,0))</x:f>
      </x:c>
    </x:row>
    <x:row r="263" ht="23" customHeight="1">
      <x:c r="A263" s="5"/>
      <x:c r="B263" s="6"/>
      <x:c r="C263" s="5"/>
      <x:c r="D263" s="5"/>
      <x:c r="E263" s="6"/>
      <x:c r="F263" s="6"/>
      <x:c r="G263" s="6"/>
      <x:c r="H263" s="6"/>
      <x:c r="I263" s="6"/>
      <x:c r="J263" s="14"/>
      <x:c r="K263" s="2" t="str">
        <x:f>IF(A263="","",IF(COUNTIFS($A$6:$A$505,A263)&gt;1,"Duplicate",""))</x:f>
      </x:c>
      <x:c r="L263" s="2" t="str">
        <x:f>IF(A263="","",IF(OR(AND(E263&lt;&gt;"",B263=""),AND(F263&lt;&gt;"",E263=""),AND(G263&lt;&gt;"",F263=""),AND(H263&lt;&gt;"",G263=""),AND(I263&lt;&gt;"",H263="")),"Missing earlier stage",IF(OR(AND(E263&lt;&gt;"",E263&lt;B263),AND(F263&lt;&gt;"",F263&lt;E263),AND(G263&lt;&gt;"",G263&lt;F263),AND(H263&lt;&gt;"",H263&lt;G263),AND(I263&lt;&gt;"",I263&lt;H263)),"Date order","")))</x:f>
      </x:c>
      <x:c r="M263" s="2" t="str">
        <x:f>IF(A263="","",IF(B263="","Missing capture",""))</x:f>
      </x:c>
      <x:c r="N263" s="2" t="str">
        <x:f>IF(A263="","",IF(AND(ISNUMBER(I263),NOT(ISNUMBER(J263))),1,0))</x:f>
      </x:c>
    </x:row>
    <x:row r="264" ht="23" customHeight="1">
      <x:c r="A264" s="5"/>
      <x:c r="B264" s="6"/>
      <x:c r="C264" s="5"/>
      <x:c r="D264" s="5"/>
      <x:c r="E264" s="6"/>
      <x:c r="F264" s="6"/>
      <x:c r="G264" s="6"/>
      <x:c r="H264" s="6"/>
      <x:c r="I264" s="6"/>
      <x:c r="J264" s="14"/>
      <x:c r="K264" s="2" t="str">
        <x:f>IF(A264="","",IF(COUNTIFS($A$6:$A$505,A264)&gt;1,"Duplicate",""))</x:f>
      </x:c>
      <x:c r="L264" s="2" t="str">
        <x:f>IF(A264="","",IF(OR(AND(E264&lt;&gt;"",B264=""),AND(F264&lt;&gt;"",E264=""),AND(G264&lt;&gt;"",F264=""),AND(H264&lt;&gt;"",G264=""),AND(I264&lt;&gt;"",H264="")),"Missing earlier stage",IF(OR(AND(E264&lt;&gt;"",E264&lt;B264),AND(F264&lt;&gt;"",F264&lt;E264),AND(G264&lt;&gt;"",G264&lt;F264),AND(H264&lt;&gt;"",H264&lt;G264),AND(I264&lt;&gt;"",I264&lt;H264)),"Date order","")))</x:f>
      </x:c>
      <x:c r="M264" s="2" t="str">
        <x:f>IF(A264="","",IF(B264="","Missing capture",""))</x:f>
      </x:c>
      <x:c r="N264" s="2" t="str">
        <x:f>IF(A264="","",IF(AND(ISNUMBER(I264),NOT(ISNUMBER(J264))),1,0))</x:f>
      </x:c>
    </x:row>
    <x:row r="265" ht="23" customHeight="1">
      <x:c r="A265" s="5"/>
      <x:c r="B265" s="6"/>
      <x:c r="C265" s="5"/>
      <x:c r="D265" s="5"/>
      <x:c r="E265" s="6"/>
      <x:c r="F265" s="6"/>
      <x:c r="G265" s="6"/>
      <x:c r="H265" s="6"/>
      <x:c r="I265" s="6"/>
      <x:c r="J265" s="14"/>
      <x:c r="K265" s="2" t="str">
        <x:f>IF(A265="","",IF(COUNTIFS($A$6:$A$505,A265)&gt;1,"Duplicate",""))</x:f>
      </x:c>
      <x:c r="L265" s="2" t="str">
        <x:f>IF(A265="","",IF(OR(AND(E265&lt;&gt;"",B265=""),AND(F265&lt;&gt;"",E265=""),AND(G265&lt;&gt;"",F265=""),AND(H265&lt;&gt;"",G265=""),AND(I265&lt;&gt;"",H265="")),"Missing earlier stage",IF(OR(AND(E265&lt;&gt;"",E265&lt;B265),AND(F265&lt;&gt;"",F265&lt;E265),AND(G265&lt;&gt;"",G265&lt;F265),AND(H265&lt;&gt;"",H265&lt;G265),AND(I265&lt;&gt;"",I265&lt;H265)),"Date order","")))</x:f>
      </x:c>
      <x:c r="M265" s="2" t="str">
        <x:f>IF(A265="","",IF(B265="","Missing capture",""))</x:f>
      </x:c>
      <x:c r="N265" s="2" t="str">
        <x:f>IF(A265="","",IF(AND(ISNUMBER(I265),NOT(ISNUMBER(J265))),1,0))</x:f>
      </x:c>
    </x:row>
    <x:row r="266" ht="23" customHeight="1">
      <x:c r="A266" s="5"/>
      <x:c r="B266" s="6"/>
      <x:c r="C266" s="5"/>
      <x:c r="D266" s="5"/>
      <x:c r="E266" s="6"/>
      <x:c r="F266" s="6"/>
      <x:c r="G266" s="6"/>
      <x:c r="H266" s="6"/>
      <x:c r="I266" s="6"/>
      <x:c r="J266" s="14"/>
      <x:c r="K266" s="2" t="str">
        <x:f>IF(A266="","",IF(COUNTIFS($A$6:$A$505,A266)&gt;1,"Duplicate",""))</x:f>
      </x:c>
      <x:c r="L266" s="2" t="str">
        <x:f>IF(A266="","",IF(OR(AND(E266&lt;&gt;"",B266=""),AND(F266&lt;&gt;"",E266=""),AND(G266&lt;&gt;"",F266=""),AND(H266&lt;&gt;"",G266=""),AND(I266&lt;&gt;"",H266="")),"Missing earlier stage",IF(OR(AND(E266&lt;&gt;"",E266&lt;B266),AND(F266&lt;&gt;"",F266&lt;E266),AND(G266&lt;&gt;"",G266&lt;F266),AND(H266&lt;&gt;"",H266&lt;G266),AND(I266&lt;&gt;"",I266&lt;H266)),"Date order","")))</x:f>
      </x:c>
      <x:c r="M266" s="2" t="str">
        <x:f>IF(A266="","",IF(B266="","Missing capture",""))</x:f>
      </x:c>
      <x:c r="N266" s="2" t="str">
        <x:f>IF(A266="","",IF(AND(ISNUMBER(I266),NOT(ISNUMBER(J266))),1,0))</x:f>
      </x:c>
    </x:row>
    <x:row r="267" ht="23" customHeight="1">
      <x:c r="A267" s="5"/>
      <x:c r="B267" s="6"/>
      <x:c r="C267" s="5"/>
      <x:c r="D267" s="5"/>
      <x:c r="E267" s="6"/>
      <x:c r="F267" s="6"/>
      <x:c r="G267" s="6"/>
      <x:c r="H267" s="6"/>
      <x:c r="I267" s="6"/>
      <x:c r="J267" s="14"/>
      <x:c r="K267" s="2" t="str">
        <x:f>IF(A267="","",IF(COUNTIFS($A$6:$A$505,A267)&gt;1,"Duplicate",""))</x:f>
      </x:c>
      <x:c r="L267" s="2" t="str">
        <x:f>IF(A267="","",IF(OR(AND(E267&lt;&gt;"",B267=""),AND(F267&lt;&gt;"",E267=""),AND(G267&lt;&gt;"",F267=""),AND(H267&lt;&gt;"",G267=""),AND(I267&lt;&gt;"",H267="")),"Missing earlier stage",IF(OR(AND(E267&lt;&gt;"",E267&lt;B267),AND(F267&lt;&gt;"",F267&lt;E267),AND(G267&lt;&gt;"",G267&lt;F267),AND(H267&lt;&gt;"",H267&lt;G267),AND(I267&lt;&gt;"",I267&lt;H267)),"Date order","")))</x:f>
      </x:c>
      <x:c r="M267" s="2" t="str">
        <x:f>IF(A267="","",IF(B267="","Missing capture",""))</x:f>
      </x:c>
      <x:c r="N267" s="2" t="str">
        <x:f>IF(A267="","",IF(AND(ISNUMBER(I267),NOT(ISNUMBER(J267))),1,0))</x:f>
      </x:c>
    </x:row>
    <x:row r="268" ht="23" customHeight="1">
      <x:c r="A268" s="5"/>
      <x:c r="B268" s="6"/>
      <x:c r="C268" s="5"/>
      <x:c r="D268" s="5"/>
      <x:c r="E268" s="6"/>
      <x:c r="F268" s="6"/>
      <x:c r="G268" s="6"/>
      <x:c r="H268" s="6"/>
      <x:c r="I268" s="6"/>
      <x:c r="J268" s="14"/>
      <x:c r="K268" s="2" t="str">
        <x:f>IF(A268="","",IF(COUNTIFS($A$6:$A$505,A268)&gt;1,"Duplicate",""))</x:f>
      </x:c>
      <x:c r="L268" s="2" t="str">
        <x:f>IF(A268="","",IF(OR(AND(E268&lt;&gt;"",B268=""),AND(F268&lt;&gt;"",E268=""),AND(G268&lt;&gt;"",F268=""),AND(H268&lt;&gt;"",G268=""),AND(I268&lt;&gt;"",H268="")),"Missing earlier stage",IF(OR(AND(E268&lt;&gt;"",E268&lt;B268),AND(F268&lt;&gt;"",F268&lt;E268),AND(G268&lt;&gt;"",G268&lt;F268),AND(H268&lt;&gt;"",H268&lt;G268),AND(I268&lt;&gt;"",I268&lt;H268)),"Date order","")))</x:f>
      </x:c>
      <x:c r="M268" s="2" t="str">
        <x:f>IF(A268="","",IF(B268="","Missing capture",""))</x:f>
      </x:c>
      <x:c r="N268" s="2" t="str">
        <x:f>IF(A268="","",IF(AND(ISNUMBER(I268),NOT(ISNUMBER(J268))),1,0))</x:f>
      </x:c>
    </x:row>
    <x:row r="269" ht="23" customHeight="1">
      <x:c r="A269" s="5"/>
      <x:c r="B269" s="6"/>
      <x:c r="C269" s="5"/>
      <x:c r="D269" s="5"/>
      <x:c r="E269" s="6"/>
      <x:c r="F269" s="6"/>
      <x:c r="G269" s="6"/>
      <x:c r="H269" s="6"/>
      <x:c r="I269" s="6"/>
      <x:c r="J269" s="14"/>
      <x:c r="K269" s="2" t="str">
        <x:f>IF(A269="","",IF(COUNTIFS($A$6:$A$505,A269)&gt;1,"Duplicate",""))</x:f>
      </x:c>
      <x:c r="L269" s="2" t="str">
        <x:f>IF(A269="","",IF(OR(AND(E269&lt;&gt;"",B269=""),AND(F269&lt;&gt;"",E269=""),AND(G269&lt;&gt;"",F269=""),AND(H269&lt;&gt;"",G269=""),AND(I269&lt;&gt;"",H269="")),"Missing earlier stage",IF(OR(AND(E269&lt;&gt;"",E269&lt;B269),AND(F269&lt;&gt;"",F269&lt;E269),AND(G269&lt;&gt;"",G269&lt;F269),AND(H269&lt;&gt;"",H269&lt;G269),AND(I269&lt;&gt;"",I269&lt;H269)),"Date order","")))</x:f>
      </x:c>
      <x:c r="M269" s="2" t="str">
        <x:f>IF(A269="","",IF(B269="","Missing capture",""))</x:f>
      </x:c>
      <x:c r="N269" s="2" t="str">
        <x:f>IF(A269="","",IF(AND(ISNUMBER(I269),NOT(ISNUMBER(J269))),1,0))</x:f>
      </x:c>
    </x:row>
    <x:row r="270" ht="23" customHeight="1">
      <x:c r="A270" s="5"/>
      <x:c r="B270" s="6"/>
      <x:c r="C270" s="5"/>
      <x:c r="D270" s="5"/>
      <x:c r="E270" s="6"/>
      <x:c r="F270" s="6"/>
      <x:c r="G270" s="6"/>
      <x:c r="H270" s="6"/>
      <x:c r="I270" s="6"/>
      <x:c r="J270" s="14"/>
      <x:c r="K270" s="2" t="str">
        <x:f>IF(A270="","",IF(COUNTIFS($A$6:$A$505,A270)&gt;1,"Duplicate",""))</x:f>
      </x:c>
      <x:c r="L270" s="2" t="str">
        <x:f>IF(A270="","",IF(OR(AND(E270&lt;&gt;"",B270=""),AND(F270&lt;&gt;"",E270=""),AND(G270&lt;&gt;"",F270=""),AND(H270&lt;&gt;"",G270=""),AND(I270&lt;&gt;"",H270="")),"Missing earlier stage",IF(OR(AND(E270&lt;&gt;"",E270&lt;B270),AND(F270&lt;&gt;"",F270&lt;E270),AND(G270&lt;&gt;"",G270&lt;F270),AND(H270&lt;&gt;"",H270&lt;G270),AND(I270&lt;&gt;"",I270&lt;H270)),"Date order","")))</x:f>
      </x:c>
      <x:c r="M270" s="2" t="str">
        <x:f>IF(A270="","",IF(B270="","Missing capture",""))</x:f>
      </x:c>
      <x:c r="N270" s="2" t="str">
        <x:f>IF(A270="","",IF(AND(ISNUMBER(I270),NOT(ISNUMBER(J270))),1,0))</x:f>
      </x:c>
    </x:row>
    <x:row r="271" ht="23" customHeight="1">
      <x:c r="A271" s="5"/>
      <x:c r="B271" s="6"/>
      <x:c r="C271" s="5"/>
      <x:c r="D271" s="5"/>
      <x:c r="E271" s="6"/>
      <x:c r="F271" s="6"/>
      <x:c r="G271" s="6"/>
      <x:c r="H271" s="6"/>
      <x:c r="I271" s="6"/>
      <x:c r="J271" s="14"/>
      <x:c r="K271" s="2" t="str">
        <x:f>IF(A271="","",IF(COUNTIFS($A$6:$A$505,A271)&gt;1,"Duplicate",""))</x:f>
      </x:c>
      <x:c r="L271" s="2" t="str">
        <x:f>IF(A271="","",IF(OR(AND(E271&lt;&gt;"",B271=""),AND(F271&lt;&gt;"",E271=""),AND(G271&lt;&gt;"",F271=""),AND(H271&lt;&gt;"",G271=""),AND(I271&lt;&gt;"",H271="")),"Missing earlier stage",IF(OR(AND(E271&lt;&gt;"",E271&lt;B271),AND(F271&lt;&gt;"",F271&lt;E271),AND(G271&lt;&gt;"",G271&lt;F271),AND(H271&lt;&gt;"",H271&lt;G271),AND(I271&lt;&gt;"",I271&lt;H271)),"Date order","")))</x:f>
      </x:c>
      <x:c r="M271" s="2" t="str">
        <x:f>IF(A271="","",IF(B271="","Missing capture",""))</x:f>
      </x:c>
      <x:c r="N271" s="2" t="str">
        <x:f>IF(A271="","",IF(AND(ISNUMBER(I271),NOT(ISNUMBER(J271))),1,0))</x:f>
      </x:c>
    </x:row>
    <x:row r="272" ht="23" customHeight="1">
      <x:c r="A272" s="5"/>
      <x:c r="B272" s="6"/>
      <x:c r="C272" s="5"/>
      <x:c r="D272" s="5"/>
      <x:c r="E272" s="6"/>
      <x:c r="F272" s="6"/>
      <x:c r="G272" s="6"/>
      <x:c r="H272" s="6"/>
      <x:c r="I272" s="6"/>
      <x:c r="J272" s="14"/>
      <x:c r="K272" s="2" t="str">
        <x:f>IF(A272="","",IF(COUNTIFS($A$6:$A$505,A272)&gt;1,"Duplicate",""))</x:f>
      </x:c>
      <x:c r="L272" s="2" t="str">
        <x:f>IF(A272="","",IF(OR(AND(E272&lt;&gt;"",B272=""),AND(F272&lt;&gt;"",E272=""),AND(G272&lt;&gt;"",F272=""),AND(H272&lt;&gt;"",G272=""),AND(I272&lt;&gt;"",H272="")),"Missing earlier stage",IF(OR(AND(E272&lt;&gt;"",E272&lt;B272),AND(F272&lt;&gt;"",F272&lt;E272),AND(G272&lt;&gt;"",G272&lt;F272),AND(H272&lt;&gt;"",H272&lt;G272),AND(I272&lt;&gt;"",I272&lt;H272)),"Date order","")))</x:f>
      </x:c>
      <x:c r="M272" s="2" t="str">
        <x:f>IF(A272="","",IF(B272="","Missing capture",""))</x:f>
      </x:c>
      <x:c r="N272" s="2" t="str">
        <x:f>IF(A272="","",IF(AND(ISNUMBER(I272),NOT(ISNUMBER(J272))),1,0))</x:f>
      </x:c>
    </x:row>
    <x:row r="273" ht="23" customHeight="1">
      <x:c r="A273" s="5"/>
      <x:c r="B273" s="6"/>
      <x:c r="C273" s="5"/>
      <x:c r="D273" s="5"/>
      <x:c r="E273" s="6"/>
      <x:c r="F273" s="6"/>
      <x:c r="G273" s="6"/>
      <x:c r="H273" s="6"/>
      <x:c r="I273" s="6"/>
      <x:c r="J273" s="14"/>
      <x:c r="K273" s="2" t="str">
        <x:f>IF(A273="","",IF(COUNTIFS($A$6:$A$505,A273)&gt;1,"Duplicate",""))</x:f>
      </x:c>
      <x:c r="L273" s="2" t="str">
        <x:f>IF(A273="","",IF(OR(AND(E273&lt;&gt;"",B273=""),AND(F273&lt;&gt;"",E273=""),AND(G273&lt;&gt;"",F273=""),AND(H273&lt;&gt;"",G273=""),AND(I273&lt;&gt;"",H273="")),"Missing earlier stage",IF(OR(AND(E273&lt;&gt;"",E273&lt;B273),AND(F273&lt;&gt;"",F273&lt;E273),AND(G273&lt;&gt;"",G273&lt;F273),AND(H273&lt;&gt;"",H273&lt;G273),AND(I273&lt;&gt;"",I273&lt;H273)),"Date order","")))</x:f>
      </x:c>
      <x:c r="M273" s="2" t="str">
        <x:f>IF(A273="","",IF(B273="","Missing capture",""))</x:f>
      </x:c>
      <x:c r="N273" s="2" t="str">
        <x:f>IF(A273="","",IF(AND(ISNUMBER(I273),NOT(ISNUMBER(J273))),1,0))</x:f>
      </x:c>
    </x:row>
    <x:row r="274" ht="23" customHeight="1">
      <x:c r="A274" s="5"/>
      <x:c r="B274" s="6"/>
      <x:c r="C274" s="5"/>
      <x:c r="D274" s="5"/>
      <x:c r="E274" s="6"/>
      <x:c r="F274" s="6"/>
      <x:c r="G274" s="6"/>
      <x:c r="H274" s="6"/>
      <x:c r="I274" s="6"/>
      <x:c r="J274" s="14"/>
      <x:c r="K274" s="2" t="str">
        <x:f>IF(A274="","",IF(COUNTIFS($A$6:$A$505,A274)&gt;1,"Duplicate",""))</x:f>
      </x:c>
      <x:c r="L274" s="2" t="str">
        <x:f>IF(A274="","",IF(OR(AND(E274&lt;&gt;"",B274=""),AND(F274&lt;&gt;"",E274=""),AND(G274&lt;&gt;"",F274=""),AND(H274&lt;&gt;"",G274=""),AND(I274&lt;&gt;"",H274="")),"Missing earlier stage",IF(OR(AND(E274&lt;&gt;"",E274&lt;B274),AND(F274&lt;&gt;"",F274&lt;E274),AND(G274&lt;&gt;"",G274&lt;F274),AND(H274&lt;&gt;"",H274&lt;G274),AND(I274&lt;&gt;"",I274&lt;H274)),"Date order","")))</x:f>
      </x:c>
      <x:c r="M274" s="2" t="str">
        <x:f>IF(A274="","",IF(B274="","Missing capture",""))</x:f>
      </x:c>
      <x:c r="N274" s="2" t="str">
        <x:f>IF(A274="","",IF(AND(ISNUMBER(I274),NOT(ISNUMBER(J274))),1,0))</x:f>
      </x:c>
    </x:row>
    <x:row r="275" ht="23" customHeight="1">
      <x:c r="A275" s="5"/>
      <x:c r="B275" s="6"/>
      <x:c r="C275" s="5"/>
      <x:c r="D275" s="5"/>
      <x:c r="E275" s="6"/>
      <x:c r="F275" s="6"/>
      <x:c r="G275" s="6"/>
      <x:c r="H275" s="6"/>
      <x:c r="I275" s="6"/>
      <x:c r="J275" s="14"/>
      <x:c r="K275" s="2" t="str">
        <x:f>IF(A275="","",IF(COUNTIFS($A$6:$A$505,A275)&gt;1,"Duplicate",""))</x:f>
      </x:c>
      <x:c r="L275" s="2" t="str">
        <x:f>IF(A275="","",IF(OR(AND(E275&lt;&gt;"",B275=""),AND(F275&lt;&gt;"",E275=""),AND(G275&lt;&gt;"",F275=""),AND(H275&lt;&gt;"",G275=""),AND(I275&lt;&gt;"",H275="")),"Missing earlier stage",IF(OR(AND(E275&lt;&gt;"",E275&lt;B275),AND(F275&lt;&gt;"",F275&lt;E275),AND(G275&lt;&gt;"",G275&lt;F275),AND(H275&lt;&gt;"",H275&lt;G275),AND(I275&lt;&gt;"",I275&lt;H275)),"Date order","")))</x:f>
      </x:c>
      <x:c r="M275" s="2" t="str">
        <x:f>IF(A275="","",IF(B275="","Missing capture",""))</x:f>
      </x:c>
      <x:c r="N275" s="2" t="str">
        <x:f>IF(A275="","",IF(AND(ISNUMBER(I275),NOT(ISNUMBER(J275))),1,0))</x:f>
      </x:c>
    </x:row>
    <x:row r="276" ht="23" customHeight="1">
      <x:c r="A276" s="5"/>
      <x:c r="B276" s="6"/>
      <x:c r="C276" s="5"/>
      <x:c r="D276" s="5"/>
      <x:c r="E276" s="6"/>
      <x:c r="F276" s="6"/>
      <x:c r="G276" s="6"/>
      <x:c r="H276" s="6"/>
      <x:c r="I276" s="6"/>
      <x:c r="J276" s="14"/>
      <x:c r="K276" s="2" t="str">
        <x:f>IF(A276="","",IF(COUNTIFS($A$6:$A$505,A276)&gt;1,"Duplicate",""))</x:f>
      </x:c>
      <x:c r="L276" s="2" t="str">
        <x:f>IF(A276="","",IF(OR(AND(E276&lt;&gt;"",B276=""),AND(F276&lt;&gt;"",E276=""),AND(G276&lt;&gt;"",F276=""),AND(H276&lt;&gt;"",G276=""),AND(I276&lt;&gt;"",H276="")),"Missing earlier stage",IF(OR(AND(E276&lt;&gt;"",E276&lt;B276),AND(F276&lt;&gt;"",F276&lt;E276),AND(G276&lt;&gt;"",G276&lt;F276),AND(H276&lt;&gt;"",H276&lt;G276),AND(I276&lt;&gt;"",I276&lt;H276)),"Date order","")))</x:f>
      </x:c>
      <x:c r="M276" s="2" t="str">
        <x:f>IF(A276="","",IF(B276="","Missing capture",""))</x:f>
      </x:c>
      <x:c r="N276" s="2" t="str">
        <x:f>IF(A276="","",IF(AND(ISNUMBER(I276),NOT(ISNUMBER(J276))),1,0))</x:f>
      </x:c>
    </x:row>
    <x:row r="277" ht="23" customHeight="1">
      <x:c r="A277" s="5"/>
      <x:c r="B277" s="6"/>
      <x:c r="C277" s="5"/>
      <x:c r="D277" s="5"/>
      <x:c r="E277" s="6"/>
      <x:c r="F277" s="6"/>
      <x:c r="G277" s="6"/>
      <x:c r="H277" s="6"/>
      <x:c r="I277" s="6"/>
      <x:c r="J277" s="14"/>
      <x:c r="K277" s="2" t="str">
        <x:f>IF(A277="","",IF(COUNTIFS($A$6:$A$505,A277)&gt;1,"Duplicate",""))</x:f>
      </x:c>
      <x:c r="L277" s="2" t="str">
        <x:f>IF(A277="","",IF(OR(AND(E277&lt;&gt;"",B277=""),AND(F277&lt;&gt;"",E277=""),AND(G277&lt;&gt;"",F277=""),AND(H277&lt;&gt;"",G277=""),AND(I277&lt;&gt;"",H277="")),"Missing earlier stage",IF(OR(AND(E277&lt;&gt;"",E277&lt;B277),AND(F277&lt;&gt;"",F277&lt;E277),AND(G277&lt;&gt;"",G277&lt;F277),AND(H277&lt;&gt;"",H277&lt;G277),AND(I277&lt;&gt;"",I277&lt;H277)),"Date order","")))</x:f>
      </x:c>
      <x:c r="M277" s="2" t="str">
        <x:f>IF(A277="","",IF(B277="","Missing capture",""))</x:f>
      </x:c>
      <x:c r="N277" s="2" t="str">
        <x:f>IF(A277="","",IF(AND(ISNUMBER(I277),NOT(ISNUMBER(J277))),1,0))</x:f>
      </x:c>
    </x:row>
    <x:row r="278" ht="23" customHeight="1">
      <x:c r="A278" s="5"/>
      <x:c r="B278" s="6"/>
      <x:c r="C278" s="5"/>
      <x:c r="D278" s="5"/>
      <x:c r="E278" s="6"/>
      <x:c r="F278" s="6"/>
      <x:c r="G278" s="6"/>
      <x:c r="H278" s="6"/>
      <x:c r="I278" s="6"/>
      <x:c r="J278" s="14"/>
      <x:c r="K278" s="2" t="str">
        <x:f>IF(A278="","",IF(COUNTIFS($A$6:$A$505,A278)&gt;1,"Duplicate",""))</x:f>
      </x:c>
      <x:c r="L278" s="2" t="str">
        <x:f>IF(A278="","",IF(OR(AND(E278&lt;&gt;"",B278=""),AND(F278&lt;&gt;"",E278=""),AND(G278&lt;&gt;"",F278=""),AND(H278&lt;&gt;"",G278=""),AND(I278&lt;&gt;"",H278="")),"Missing earlier stage",IF(OR(AND(E278&lt;&gt;"",E278&lt;B278),AND(F278&lt;&gt;"",F278&lt;E278),AND(G278&lt;&gt;"",G278&lt;F278),AND(H278&lt;&gt;"",H278&lt;G278),AND(I278&lt;&gt;"",I278&lt;H278)),"Date order","")))</x:f>
      </x:c>
      <x:c r="M278" s="2" t="str">
        <x:f>IF(A278="","",IF(B278="","Missing capture",""))</x:f>
      </x:c>
      <x:c r="N278" s="2" t="str">
        <x:f>IF(A278="","",IF(AND(ISNUMBER(I278),NOT(ISNUMBER(J278))),1,0))</x:f>
      </x:c>
    </x:row>
    <x:row r="279" ht="23" customHeight="1">
      <x:c r="A279" s="5"/>
      <x:c r="B279" s="6"/>
      <x:c r="C279" s="5"/>
      <x:c r="D279" s="5"/>
      <x:c r="E279" s="6"/>
      <x:c r="F279" s="6"/>
      <x:c r="G279" s="6"/>
      <x:c r="H279" s="6"/>
      <x:c r="I279" s="6"/>
      <x:c r="J279" s="14"/>
      <x:c r="K279" s="2" t="str">
        <x:f>IF(A279="","",IF(COUNTIFS($A$6:$A$505,A279)&gt;1,"Duplicate",""))</x:f>
      </x:c>
      <x:c r="L279" s="2" t="str">
        <x:f>IF(A279="","",IF(OR(AND(E279&lt;&gt;"",B279=""),AND(F279&lt;&gt;"",E279=""),AND(G279&lt;&gt;"",F279=""),AND(H279&lt;&gt;"",G279=""),AND(I279&lt;&gt;"",H279="")),"Missing earlier stage",IF(OR(AND(E279&lt;&gt;"",E279&lt;B279),AND(F279&lt;&gt;"",F279&lt;E279),AND(G279&lt;&gt;"",G279&lt;F279),AND(H279&lt;&gt;"",H279&lt;G279),AND(I279&lt;&gt;"",I279&lt;H279)),"Date order","")))</x:f>
      </x:c>
      <x:c r="M279" s="2" t="str">
        <x:f>IF(A279="","",IF(B279="","Missing capture",""))</x:f>
      </x:c>
      <x:c r="N279" s="2" t="str">
        <x:f>IF(A279="","",IF(AND(ISNUMBER(I279),NOT(ISNUMBER(J279))),1,0))</x:f>
      </x:c>
    </x:row>
    <x:row r="280" ht="23" customHeight="1">
      <x:c r="A280" s="5"/>
      <x:c r="B280" s="6"/>
      <x:c r="C280" s="5"/>
      <x:c r="D280" s="5"/>
      <x:c r="E280" s="6"/>
      <x:c r="F280" s="6"/>
      <x:c r="G280" s="6"/>
      <x:c r="H280" s="6"/>
      <x:c r="I280" s="6"/>
      <x:c r="J280" s="14"/>
      <x:c r="K280" s="2" t="str">
        <x:f>IF(A280="","",IF(COUNTIFS($A$6:$A$505,A280)&gt;1,"Duplicate",""))</x:f>
      </x:c>
      <x:c r="L280" s="2" t="str">
        <x:f>IF(A280="","",IF(OR(AND(E280&lt;&gt;"",B280=""),AND(F280&lt;&gt;"",E280=""),AND(G280&lt;&gt;"",F280=""),AND(H280&lt;&gt;"",G280=""),AND(I280&lt;&gt;"",H280="")),"Missing earlier stage",IF(OR(AND(E280&lt;&gt;"",E280&lt;B280),AND(F280&lt;&gt;"",F280&lt;E280),AND(G280&lt;&gt;"",G280&lt;F280),AND(H280&lt;&gt;"",H280&lt;G280),AND(I280&lt;&gt;"",I280&lt;H280)),"Date order","")))</x:f>
      </x:c>
      <x:c r="M280" s="2" t="str">
        <x:f>IF(A280="","",IF(B280="","Missing capture",""))</x:f>
      </x:c>
      <x:c r="N280" s="2" t="str">
        <x:f>IF(A280="","",IF(AND(ISNUMBER(I280),NOT(ISNUMBER(J280))),1,0))</x:f>
      </x:c>
    </x:row>
    <x:row r="281" ht="23" customHeight="1">
      <x:c r="A281" s="5"/>
      <x:c r="B281" s="6"/>
      <x:c r="C281" s="5"/>
      <x:c r="D281" s="5"/>
      <x:c r="E281" s="6"/>
      <x:c r="F281" s="6"/>
      <x:c r="G281" s="6"/>
      <x:c r="H281" s="6"/>
      <x:c r="I281" s="6"/>
      <x:c r="J281" s="14"/>
      <x:c r="K281" s="2" t="str">
        <x:f>IF(A281="","",IF(COUNTIFS($A$6:$A$505,A281)&gt;1,"Duplicate",""))</x:f>
      </x:c>
      <x:c r="L281" s="2" t="str">
        <x:f>IF(A281="","",IF(OR(AND(E281&lt;&gt;"",B281=""),AND(F281&lt;&gt;"",E281=""),AND(G281&lt;&gt;"",F281=""),AND(H281&lt;&gt;"",G281=""),AND(I281&lt;&gt;"",H281="")),"Missing earlier stage",IF(OR(AND(E281&lt;&gt;"",E281&lt;B281),AND(F281&lt;&gt;"",F281&lt;E281),AND(G281&lt;&gt;"",G281&lt;F281),AND(H281&lt;&gt;"",H281&lt;G281),AND(I281&lt;&gt;"",I281&lt;H281)),"Date order","")))</x:f>
      </x:c>
      <x:c r="M281" s="2" t="str">
        <x:f>IF(A281="","",IF(B281="","Missing capture",""))</x:f>
      </x:c>
      <x:c r="N281" s="2" t="str">
        <x:f>IF(A281="","",IF(AND(ISNUMBER(I281),NOT(ISNUMBER(J281))),1,0))</x:f>
      </x:c>
    </x:row>
    <x:row r="282" ht="23" customHeight="1">
      <x:c r="A282" s="5"/>
      <x:c r="B282" s="6"/>
      <x:c r="C282" s="5"/>
      <x:c r="D282" s="5"/>
      <x:c r="E282" s="6"/>
      <x:c r="F282" s="6"/>
      <x:c r="G282" s="6"/>
      <x:c r="H282" s="6"/>
      <x:c r="I282" s="6"/>
      <x:c r="J282" s="14"/>
      <x:c r="K282" s="2" t="str">
        <x:f>IF(A282="","",IF(COUNTIFS($A$6:$A$505,A282)&gt;1,"Duplicate",""))</x:f>
      </x:c>
      <x:c r="L282" s="2" t="str">
        <x:f>IF(A282="","",IF(OR(AND(E282&lt;&gt;"",B282=""),AND(F282&lt;&gt;"",E282=""),AND(G282&lt;&gt;"",F282=""),AND(H282&lt;&gt;"",G282=""),AND(I282&lt;&gt;"",H282="")),"Missing earlier stage",IF(OR(AND(E282&lt;&gt;"",E282&lt;B282),AND(F282&lt;&gt;"",F282&lt;E282),AND(G282&lt;&gt;"",G282&lt;F282),AND(H282&lt;&gt;"",H282&lt;G282),AND(I282&lt;&gt;"",I282&lt;H282)),"Date order","")))</x:f>
      </x:c>
      <x:c r="M282" s="2" t="str">
        <x:f>IF(A282="","",IF(B282="","Missing capture",""))</x:f>
      </x:c>
      <x:c r="N282" s="2" t="str">
        <x:f>IF(A282="","",IF(AND(ISNUMBER(I282),NOT(ISNUMBER(J282))),1,0))</x:f>
      </x:c>
    </x:row>
    <x:row r="283" ht="23" customHeight="1">
      <x:c r="A283" s="5"/>
      <x:c r="B283" s="6"/>
      <x:c r="C283" s="5"/>
      <x:c r="D283" s="5"/>
      <x:c r="E283" s="6"/>
      <x:c r="F283" s="6"/>
      <x:c r="G283" s="6"/>
      <x:c r="H283" s="6"/>
      <x:c r="I283" s="6"/>
      <x:c r="J283" s="14"/>
      <x:c r="K283" s="2" t="str">
        <x:f>IF(A283="","",IF(COUNTIFS($A$6:$A$505,A283)&gt;1,"Duplicate",""))</x:f>
      </x:c>
      <x:c r="L283" s="2" t="str">
        <x:f>IF(A283="","",IF(OR(AND(E283&lt;&gt;"",B283=""),AND(F283&lt;&gt;"",E283=""),AND(G283&lt;&gt;"",F283=""),AND(H283&lt;&gt;"",G283=""),AND(I283&lt;&gt;"",H283="")),"Missing earlier stage",IF(OR(AND(E283&lt;&gt;"",E283&lt;B283),AND(F283&lt;&gt;"",F283&lt;E283),AND(G283&lt;&gt;"",G283&lt;F283),AND(H283&lt;&gt;"",H283&lt;G283),AND(I283&lt;&gt;"",I283&lt;H283)),"Date order","")))</x:f>
      </x:c>
      <x:c r="M283" s="2" t="str">
        <x:f>IF(A283="","",IF(B283="","Missing capture",""))</x:f>
      </x:c>
      <x:c r="N283" s="2" t="str">
        <x:f>IF(A283="","",IF(AND(ISNUMBER(I283),NOT(ISNUMBER(J283))),1,0))</x:f>
      </x:c>
    </x:row>
    <x:row r="284" ht="23" customHeight="1">
      <x:c r="A284" s="5"/>
      <x:c r="B284" s="6"/>
      <x:c r="C284" s="5"/>
      <x:c r="D284" s="5"/>
      <x:c r="E284" s="6"/>
      <x:c r="F284" s="6"/>
      <x:c r="G284" s="6"/>
      <x:c r="H284" s="6"/>
      <x:c r="I284" s="6"/>
      <x:c r="J284" s="14"/>
      <x:c r="K284" s="2" t="str">
        <x:f>IF(A284="","",IF(COUNTIFS($A$6:$A$505,A284)&gt;1,"Duplicate",""))</x:f>
      </x:c>
      <x:c r="L284" s="2" t="str">
        <x:f>IF(A284="","",IF(OR(AND(E284&lt;&gt;"",B284=""),AND(F284&lt;&gt;"",E284=""),AND(G284&lt;&gt;"",F284=""),AND(H284&lt;&gt;"",G284=""),AND(I284&lt;&gt;"",H284="")),"Missing earlier stage",IF(OR(AND(E284&lt;&gt;"",E284&lt;B284),AND(F284&lt;&gt;"",F284&lt;E284),AND(G284&lt;&gt;"",G284&lt;F284),AND(H284&lt;&gt;"",H284&lt;G284),AND(I284&lt;&gt;"",I284&lt;H284)),"Date order","")))</x:f>
      </x:c>
      <x:c r="M284" s="2" t="str">
        <x:f>IF(A284="","",IF(B284="","Missing capture",""))</x:f>
      </x:c>
      <x:c r="N284" s="2" t="str">
        <x:f>IF(A284="","",IF(AND(ISNUMBER(I284),NOT(ISNUMBER(J284))),1,0))</x:f>
      </x:c>
    </x:row>
    <x:row r="285" ht="23" customHeight="1">
      <x:c r="A285" s="5"/>
      <x:c r="B285" s="6"/>
      <x:c r="C285" s="5"/>
      <x:c r="D285" s="5"/>
      <x:c r="E285" s="6"/>
      <x:c r="F285" s="6"/>
      <x:c r="G285" s="6"/>
      <x:c r="H285" s="6"/>
      <x:c r="I285" s="6"/>
      <x:c r="J285" s="14"/>
      <x:c r="K285" s="2" t="str">
        <x:f>IF(A285="","",IF(COUNTIFS($A$6:$A$505,A285)&gt;1,"Duplicate",""))</x:f>
      </x:c>
      <x:c r="L285" s="2" t="str">
        <x:f>IF(A285="","",IF(OR(AND(E285&lt;&gt;"",B285=""),AND(F285&lt;&gt;"",E285=""),AND(G285&lt;&gt;"",F285=""),AND(H285&lt;&gt;"",G285=""),AND(I285&lt;&gt;"",H285="")),"Missing earlier stage",IF(OR(AND(E285&lt;&gt;"",E285&lt;B285),AND(F285&lt;&gt;"",F285&lt;E285),AND(G285&lt;&gt;"",G285&lt;F285),AND(H285&lt;&gt;"",H285&lt;G285),AND(I285&lt;&gt;"",I285&lt;H285)),"Date order","")))</x:f>
      </x:c>
      <x:c r="M285" s="2" t="str">
        <x:f>IF(A285="","",IF(B285="","Missing capture",""))</x:f>
      </x:c>
      <x:c r="N285" s="2" t="str">
        <x:f>IF(A285="","",IF(AND(ISNUMBER(I285),NOT(ISNUMBER(J285))),1,0))</x:f>
      </x:c>
    </x:row>
    <x:row r="286" ht="23" customHeight="1">
      <x:c r="A286" s="5"/>
      <x:c r="B286" s="6"/>
      <x:c r="C286" s="5"/>
      <x:c r="D286" s="5"/>
      <x:c r="E286" s="6"/>
      <x:c r="F286" s="6"/>
      <x:c r="G286" s="6"/>
      <x:c r="H286" s="6"/>
      <x:c r="I286" s="6"/>
      <x:c r="J286" s="14"/>
      <x:c r="K286" s="2" t="str">
        <x:f>IF(A286="","",IF(COUNTIFS($A$6:$A$505,A286)&gt;1,"Duplicate",""))</x:f>
      </x:c>
      <x:c r="L286" s="2" t="str">
        <x:f>IF(A286="","",IF(OR(AND(E286&lt;&gt;"",B286=""),AND(F286&lt;&gt;"",E286=""),AND(G286&lt;&gt;"",F286=""),AND(H286&lt;&gt;"",G286=""),AND(I286&lt;&gt;"",H286="")),"Missing earlier stage",IF(OR(AND(E286&lt;&gt;"",E286&lt;B286),AND(F286&lt;&gt;"",F286&lt;E286),AND(G286&lt;&gt;"",G286&lt;F286),AND(H286&lt;&gt;"",H286&lt;G286),AND(I286&lt;&gt;"",I286&lt;H286)),"Date order","")))</x:f>
      </x:c>
      <x:c r="M286" s="2" t="str">
        <x:f>IF(A286="","",IF(B286="","Missing capture",""))</x:f>
      </x:c>
      <x:c r="N286" s="2" t="str">
        <x:f>IF(A286="","",IF(AND(ISNUMBER(I286),NOT(ISNUMBER(J286))),1,0))</x:f>
      </x:c>
    </x:row>
    <x:row r="287" ht="23" customHeight="1">
      <x:c r="A287" s="5"/>
      <x:c r="B287" s="6"/>
      <x:c r="C287" s="5"/>
      <x:c r="D287" s="5"/>
      <x:c r="E287" s="6"/>
      <x:c r="F287" s="6"/>
      <x:c r="G287" s="6"/>
      <x:c r="H287" s="6"/>
      <x:c r="I287" s="6"/>
      <x:c r="J287" s="14"/>
      <x:c r="K287" s="2" t="str">
        <x:f>IF(A287="","",IF(COUNTIFS($A$6:$A$505,A287)&gt;1,"Duplicate",""))</x:f>
      </x:c>
      <x:c r="L287" s="2" t="str">
        <x:f>IF(A287="","",IF(OR(AND(E287&lt;&gt;"",B287=""),AND(F287&lt;&gt;"",E287=""),AND(G287&lt;&gt;"",F287=""),AND(H287&lt;&gt;"",G287=""),AND(I287&lt;&gt;"",H287="")),"Missing earlier stage",IF(OR(AND(E287&lt;&gt;"",E287&lt;B287),AND(F287&lt;&gt;"",F287&lt;E287),AND(G287&lt;&gt;"",G287&lt;F287),AND(H287&lt;&gt;"",H287&lt;G287),AND(I287&lt;&gt;"",I287&lt;H287)),"Date order","")))</x:f>
      </x:c>
      <x:c r="M287" s="2" t="str">
        <x:f>IF(A287="","",IF(B287="","Missing capture",""))</x:f>
      </x:c>
      <x:c r="N287" s="2" t="str">
        <x:f>IF(A287="","",IF(AND(ISNUMBER(I287),NOT(ISNUMBER(J287))),1,0))</x:f>
      </x:c>
    </x:row>
    <x:row r="288" ht="23" customHeight="1">
      <x:c r="A288" s="5"/>
      <x:c r="B288" s="6"/>
      <x:c r="C288" s="5"/>
      <x:c r="D288" s="5"/>
      <x:c r="E288" s="6"/>
      <x:c r="F288" s="6"/>
      <x:c r="G288" s="6"/>
      <x:c r="H288" s="6"/>
      <x:c r="I288" s="6"/>
      <x:c r="J288" s="14"/>
      <x:c r="K288" s="2" t="str">
        <x:f>IF(A288="","",IF(COUNTIFS($A$6:$A$505,A288)&gt;1,"Duplicate",""))</x:f>
      </x:c>
      <x:c r="L288" s="2" t="str">
        <x:f>IF(A288="","",IF(OR(AND(E288&lt;&gt;"",B288=""),AND(F288&lt;&gt;"",E288=""),AND(G288&lt;&gt;"",F288=""),AND(H288&lt;&gt;"",G288=""),AND(I288&lt;&gt;"",H288="")),"Missing earlier stage",IF(OR(AND(E288&lt;&gt;"",E288&lt;B288),AND(F288&lt;&gt;"",F288&lt;E288),AND(G288&lt;&gt;"",G288&lt;F288),AND(H288&lt;&gt;"",H288&lt;G288),AND(I288&lt;&gt;"",I288&lt;H288)),"Date order","")))</x:f>
      </x:c>
      <x:c r="M288" s="2" t="str">
        <x:f>IF(A288="","",IF(B288="","Missing capture",""))</x:f>
      </x:c>
      <x:c r="N288" s="2" t="str">
        <x:f>IF(A288="","",IF(AND(ISNUMBER(I288),NOT(ISNUMBER(J288))),1,0))</x:f>
      </x:c>
    </x:row>
    <x:row r="289" ht="23" customHeight="1">
      <x:c r="A289" s="5"/>
      <x:c r="B289" s="6"/>
      <x:c r="C289" s="5"/>
      <x:c r="D289" s="5"/>
      <x:c r="E289" s="6"/>
      <x:c r="F289" s="6"/>
      <x:c r="G289" s="6"/>
      <x:c r="H289" s="6"/>
      <x:c r="I289" s="6"/>
      <x:c r="J289" s="14"/>
      <x:c r="K289" s="2" t="str">
        <x:f>IF(A289="","",IF(COUNTIFS($A$6:$A$505,A289)&gt;1,"Duplicate",""))</x:f>
      </x:c>
      <x:c r="L289" s="2" t="str">
        <x:f>IF(A289="","",IF(OR(AND(E289&lt;&gt;"",B289=""),AND(F289&lt;&gt;"",E289=""),AND(G289&lt;&gt;"",F289=""),AND(H289&lt;&gt;"",G289=""),AND(I289&lt;&gt;"",H289="")),"Missing earlier stage",IF(OR(AND(E289&lt;&gt;"",E289&lt;B289),AND(F289&lt;&gt;"",F289&lt;E289),AND(G289&lt;&gt;"",G289&lt;F289),AND(H289&lt;&gt;"",H289&lt;G289),AND(I289&lt;&gt;"",I289&lt;H289)),"Date order","")))</x:f>
      </x:c>
      <x:c r="M289" s="2" t="str">
        <x:f>IF(A289="","",IF(B289="","Missing capture",""))</x:f>
      </x:c>
      <x:c r="N289" s="2" t="str">
        <x:f>IF(A289="","",IF(AND(ISNUMBER(I289),NOT(ISNUMBER(J289))),1,0))</x:f>
      </x:c>
    </x:row>
    <x:row r="290" ht="23" customHeight="1">
      <x:c r="A290" s="5"/>
      <x:c r="B290" s="6"/>
      <x:c r="C290" s="5"/>
      <x:c r="D290" s="5"/>
      <x:c r="E290" s="6"/>
      <x:c r="F290" s="6"/>
      <x:c r="G290" s="6"/>
      <x:c r="H290" s="6"/>
      <x:c r="I290" s="6"/>
      <x:c r="J290" s="14"/>
      <x:c r="K290" s="2" t="str">
        <x:f>IF(A290="","",IF(COUNTIFS($A$6:$A$505,A290)&gt;1,"Duplicate",""))</x:f>
      </x:c>
      <x:c r="L290" s="2" t="str">
        <x:f>IF(A290="","",IF(OR(AND(E290&lt;&gt;"",B290=""),AND(F290&lt;&gt;"",E290=""),AND(G290&lt;&gt;"",F290=""),AND(H290&lt;&gt;"",G290=""),AND(I290&lt;&gt;"",H290="")),"Missing earlier stage",IF(OR(AND(E290&lt;&gt;"",E290&lt;B290),AND(F290&lt;&gt;"",F290&lt;E290),AND(G290&lt;&gt;"",G290&lt;F290),AND(H290&lt;&gt;"",H290&lt;G290),AND(I290&lt;&gt;"",I290&lt;H290)),"Date order","")))</x:f>
      </x:c>
      <x:c r="M290" s="2" t="str">
        <x:f>IF(A290="","",IF(B290="","Missing capture",""))</x:f>
      </x:c>
      <x:c r="N290" s="2" t="str">
        <x:f>IF(A290="","",IF(AND(ISNUMBER(I290),NOT(ISNUMBER(J290))),1,0))</x:f>
      </x:c>
    </x:row>
    <x:row r="291" ht="23" customHeight="1">
      <x:c r="A291" s="5"/>
      <x:c r="B291" s="6"/>
      <x:c r="C291" s="5"/>
      <x:c r="D291" s="5"/>
      <x:c r="E291" s="6"/>
      <x:c r="F291" s="6"/>
      <x:c r="G291" s="6"/>
      <x:c r="H291" s="6"/>
      <x:c r="I291" s="6"/>
      <x:c r="J291" s="14"/>
      <x:c r="K291" s="2" t="str">
        <x:f>IF(A291="","",IF(COUNTIFS($A$6:$A$505,A291)&gt;1,"Duplicate",""))</x:f>
      </x:c>
      <x:c r="L291" s="2" t="str">
        <x:f>IF(A291="","",IF(OR(AND(E291&lt;&gt;"",B291=""),AND(F291&lt;&gt;"",E291=""),AND(G291&lt;&gt;"",F291=""),AND(H291&lt;&gt;"",G291=""),AND(I291&lt;&gt;"",H291="")),"Missing earlier stage",IF(OR(AND(E291&lt;&gt;"",E291&lt;B291),AND(F291&lt;&gt;"",F291&lt;E291),AND(G291&lt;&gt;"",G291&lt;F291),AND(H291&lt;&gt;"",H291&lt;G291),AND(I291&lt;&gt;"",I291&lt;H291)),"Date order","")))</x:f>
      </x:c>
      <x:c r="M291" s="2" t="str">
        <x:f>IF(A291="","",IF(B291="","Missing capture",""))</x:f>
      </x:c>
      <x:c r="N291" s="2" t="str">
        <x:f>IF(A291="","",IF(AND(ISNUMBER(I291),NOT(ISNUMBER(J291))),1,0))</x:f>
      </x:c>
    </x:row>
    <x:row r="292" ht="23" customHeight="1">
      <x:c r="A292" s="5"/>
      <x:c r="B292" s="6"/>
      <x:c r="C292" s="5"/>
      <x:c r="D292" s="5"/>
      <x:c r="E292" s="6"/>
      <x:c r="F292" s="6"/>
      <x:c r="G292" s="6"/>
      <x:c r="H292" s="6"/>
      <x:c r="I292" s="6"/>
      <x:c r="J292" s="14"/>
      <x:c r="K292" s="2" t="str">
        <x:f>IF(A292="","",IF(COUNTIFS($A$6:$A$505,A292)&gt;1,"Duplicate",""))</x:f>
      </x:c>
      <x:c r="L292" s="2" t="str">
        <x:f>IF(A292="","",IF(OR(AND(E292&lt;&gt;"",B292=""),AND(F292&lt;&gt;"",E292=""),AND(G292&lt;&gt;"",F292=""),AND(H292&lt;&gt;"",G292=""),AND(I292&lt;&gt;"",H292="")),"Missing earlier stage",IF(OR(AND(E292&lt;&gt;"",E292&lt;B292),AND(F292&lt;&gt;"",F292&lt;E292),AND(G292&lt;&gt;"",G292&lt;F292),AND(H292&lt;&gt;"",H292&lt;G292),AND(I292&lt;&gt;"",I292&lt;H292)),"Date order","")))</x:f>
      </x:c>
      <x:c r="M292" s="2" t="str">
        <x:f>IF(A292="","",IF(B292="","Missing capture",""))</x:f>
      </x:c>
      <x:c r="N292" s="2" t="str">
        <x:f>IF(A292="","",IF(AND(ISNUMBER(I292),NOT(ISNUMBER(J292))),1,0))</x:f>
      </x:c>
    </x:row>
    <x:row r="293" ht="23" customHeight="1">
      <x:c r="A293" s="5"/>
      <x:c r="B293" s="6"/>
      <x:c r="C293" s="5"/>
      <x:c r="D293" s="5"/>
      <x:c r="E293" s="6"/>
      <x:c r="F293" s="6"/>
      <x:c r="G293" s="6"/>
      <x:c r="H293" s="6"/>
      <x:c r="I293" s="6"/>
      <x:c r="J293" s="14"/>
      <x:c r="K293" s="2" t="str">
        <x:f>IF(A293="","",IF(COUNTIFS($A$6:$A$505,A293)&gt;1,"Duplicate",""))</x:f>
      </x:c>
      <x:c r="L293" s="2" t="str">
        <x:f>IF(A293="","",IF(OR(AND(E293&lt;&gt;"",B293=""),AND(F293&lt;&gt;"",E293=""),AND(G293&lt;&gt;"",F293=""),AND(H293&lt;&gt;"",G293=""),AND(I293&lt;&gt;"",H293="")),"Missing earlier stage",IF(OR(AND(E293&lt;&gt;"",E293&lt;B293),AND(F293&lt;&gt;"",F293&lt;E293),AND(G293&lt;&gt;"",G293&lt;F293),AND(H293&lt;&gt;"",H293&lt;G293),AND(I293&lt;&gt;"",I293&lt;H293)),"Date order","")))</x:f>
      </x:c>
      <x:c r="M293" s="2" t="str">
        <x:f>IF(A293="","",IF(B293="","Missing capture",""))</x:f>
      </x:c>
      <x:c r="N293" s="2" t="str">
        <x:f>IF(A293="","",IF(AND(ISNUMBER(I293),NOT(ISNUMBER(J293))),1,0))</x:f>
      </x:c>
    </x:row>
    <x:row r="294" ht="23" customHeight="1">
      <x:c r="A294" s="5"/>
      <x:c r="B294" s="6"/>
      <x:c r="C294" s="5"/>
      <x:c r="D294" s="5"/>
      <x:c r="E294" s="6"/>
      <x:c r="F294" s="6"/>
      <x:c r="G294" s="6"/>
      <x:c r="H294" s="6"/>
      <x:c r="I294" s="6"/>
      <x:c r="J294" s="14"/>
      <x:c r="K294" s="2" t="str">
        <x:f>IF(A294="","",IF(COUNTIFS($A$6:$A$505,A294)&gt;1,"Duplicate",""))</x:f>
      </x:c>
      <x:c r="L294" s="2" t="str">
        <x:f>IF(A294="","",IF(OR(AND(E294&lt;&gt;"",B294=""),AND(F294&lt;&gt;"",E294=""),AND(G294&lt;&gt;"",F294=""),AND(H294&lt;&gt;"",G294=""),AND(I294&lt;&gt;"",H294="")),"Missing earlier stage",IF(OR(AND(E294&lt;&gt;"",E294&lt;B294),AND(F294&lt;&gt;"",F294&lt;E294),AND(G294&lt;&gt;"",G294&lt;F294),AND(H294&lt;&gt;"",H294&lt;G294),AND(I294&lt;&gt;"",I294&lt;H294)),"Date order","")))</x:f>
      </x:c>
      <x:c r="M294" s="2" t="str">
        <x:f>IF(A294="","",IF(B294="","Missing capture",""))</x:f>
      </x:c>
      <x:c r="N294" s="2" t="str">
        <x:f>IF(A294="","",IF(AND(ISNUMBER(I294),NOT(ISNUMBER(J294))),1,0))</x:f>
      </x:c>
    </x:row>
    <x:row r="295" ht="23" customHeight="1">
      <x:c r="A295" s="5"/>
      <x:c r="B295" s="6"/>
      <x:c r="C295" s="5"/>
      <x:c r="D295" s="5"/>
      <x:c r="E295" s="6"/>
      <x:c r="F295" s="6"/>
      <x:c r="G295" s="6"/>
      <x:c r="H295" s="6"/>
      <x:c r="I295" s="6"/>
      <x:c r="J295" s="14"/>
      <x:c r="K295" s="2" t="str">
        <x:f>IF(A295="","",IF(COUNTIFS($A$6:$A$505,A295)&gt;1,"Duplicate",""))</x:f>
      </x:c>
      <x:c r="L295" s="2" t="str">
        <x:f>IF(A295="","",IF(OR(AND(E295&lt;&gt;"",B295=""),AND(F295&lt;&gt;"",E295=""),AND(G295&lt;&gt;"",F295=""),AND(H295&lt;&gt;"",G295=""),AND(I295&lt;&gt;"",H295="")),"Missing earlier stage",IF(OR(AND(E295&lt;&gt;"",E295&lt;B295),AND(F295&lt;&gt;"",F295&lt;E295),AND(G295&lt;&gt;"",G295&lt;F295),AND(H295&lt;&gt;"",H295&lt;G295),AND(I295&lt;&gt;"",I295&lt;H295)),"Date order","")))</x:f>
      </x:c>
      <x:c r="M295" s="2" t="str">
        <x:f>IF(A295="","",IF(B295="","Missing capture",""))</x:f>
      </x:c>
      <x:c r="N295" s="2" t="str">
        <x:f>IF(A295="","",IF(AND(ISNUMBER(I295),NOT(ISNUMBER(J295))),1,0))</x:f>
      </x:c>
    </x:row>
    <x:row r="296" ht="23" customHeight="1">
      <x:c r="A296" s="5"/>
      <x:c r="B296" s="6"/>
      <x:c r="C296" s="5"/>
      <x:c r="D296" s="5"/>
      <x:c r="E296" s="6"/>
      <x:c r="F296" s="6"/>
      <x:c r="G296" s="6"/>
      <x:c r="H296" s="6"/>
      <x:c r="I296" s="6"/>
      <x:c r="J296" s="14"/>
      <x:c r="K296" s="2" t="str">
        <x:f>IF(A296="","",IF(COUNTIFS($A$6:$A$505,A296)&gt;1,"Duplicate",""))</x:f>
      </x:c>
      <x:c r="L296" s="2" t="str">
        <x:f>IF(A296="","",IF(OR(AND(E296&lt;&gt;"",B296=""),AND(F296&lt;&gt;"",E296=""),AND(G296&lt;&gt;"",F296=""),AND(H296&lt;&gt;"",G296=""),AND(I296&lt;&gt;"",H296="")),"Missing earlier stage",IF(OR(AND(E296&lt;&gt;"",E296&lt;B296),AND(F296&lt;&gt;"",F296&lt;E296),AND(G296&lt;&gt;"",G296&lt;F296),AND(H296&lt;&gt;"",H296&lt;G296),AND(I296&lt;&gt;"",I296&lt;H296)),"Date order","")))</x:f>
      </x:c>
      <x:c r="M296" s="2" t="str">
        <x:f>IF(A296="","",IF(B296="","Missing capture",""))</x:f>
      </x:c>
      <x:c r="N296" s="2" t="str">
        <x:f>IF(A296="","",IF(AND(ISNUMBER(I296),NOT(ISNUMBER(J296))),1,0))</x:f>
      </x:c>
    </x:row>
    <x:row r="297" ht="23" customHeight="1">
      <x:c r="A297" s="5"/>
      <x:c r="B297" s="6"/>
      <x:c r="C297" s="5"/>
      <x:c r="D297" s="5"/>
      <x:c r="E297" s="6"/>
      <x:c r="F297" s="6"/>
      <x:c r="G297" s="6"/>
      <x:c r="H297" s="6"/>
      <x:c r="I297" s="6"/>
      <x:c r="J297" s="14"/>
      <x:c r="K297" s="2" t="str">
        <x:f>IF(A297="","",IF(COUNTIFS($A$6:$A$505,A297)&gt;1,"Duplicate",""))</x:f>
      </x:c>
      <x:c r="L297" s="2" t="str">
        <x:f>IF(A297="","",IF(OR(AND(E297&lt;&gt;"",B297=""),AND(F297&lt;&gt;"",E297=""),AND(G297&lt;&gt;"",F297=""),AND(H297&lt;&gt;"",G297=""),AND(I297&lt;&gt;"",H297="")),"Missing earlier stage",IF(OR(AND(E297&lt;&gt;"",E297&lt;B297),AND(F297&lt;&gt;"",F297&lt;E297),AND(G297&lt;&gt;"",G297&lt;F297),AND(H297&lt;&gt;"",H297&lt;G297),AND(I297&lt;&gt;"",I297&lt;H297)),"Date order","")))</x:f>
      </x:c>
      <x:c r="M297" s="2" t="str">
        <x:f>IF(A297="","",IF(B297="","Missing capture",""))</x:f>
      </x:c>
      <x:c r="N297" s="2" t="str">
        <x:f>IF(A297="","",IF(AND(ISNUMBER(I297),NOT(ISNUMBER(J297))),1,0))</x:f>
      </x:c>
    </x:row>
    <x:row r="298" ht="23" customHeight="1">
      <x:c r="A298" s="5"/>
      <x:c r="B298" s="6"/>
      <x:c r="C298" s="5"/>
      <x:c r="D298" s="5"/>
      <x:c r="E298" s="6"/>
      <x:c r="F298" s="6"/>
      <x:c r="G298" s="6"/>
      <x:c r="H298" s="6"/>
      <x:c r="I298" s="6"/>
      <x:c r="J298" s="14"/>
      <x:c r="K298" s="2" t="str">
        <x:f>IF(A298="","",IF(COUNTIFS($A$6:$A$505,A298)&gt;1,"Duplicate",""))</x:f>
      </x:c>
      <x:c r="L298" s="2" t="str">
        <x:f>IF(A298="","",IF(OR(AND(E298&lt;&gt;"",B298=""),AND(F298&lt;&gt;"",E298=""),AND(G298&lt;&gt;"",F298=""),AND(H298&lt;&gt;"",G298=""),AND(I298&lt;&gt;"",H298="")),"Missing earlier stage",IF(OR(AND(E298&lt;&gt;"",E298&lt;B298),AND(F298&lt;&gt;"",F298&lt;E298),AND(G298&lt;&gt;"",G298&lt;F298),AND(H298&lt;&gt;"",H298&lt;G298),AND(I298&lt;&gt;"",I298&lt;H298)),"Date order","")))</x:f>
      </x:c>
      <x:c r="M298" s="2" t="str">
        <x:f>IF(A298="","",IF(B298="","Missing capture",""))</x:f>
      </x:c>
      <x:c r="N298" s="2" t="str">
        <x:f>IF(A298="","",IF(AND(ISNUMBER(I298),NOT(ISNUMBER(J298))),1,0))</x:f>
      </x:c>
    </x:row>
    <x:row r="299" ht="23" customHeight="1">
      <x:c r="A299" s="5"/>
      <x:c r="B299" s="6"/>
      <x:c r="C299" s="5"/>
      <x:c r="D299" s="5"/>
      <x:c r="E299" s="6"/>
      <x:c r="F299" s="6"/>
      <x:c r="G299" s="6"/>
      <x:c r="H299" s="6"/>
      <x:c r="I299" s="6"/>
      <x:c r="J299" s="14"/>
      <x:c r="K299" s="2" t="str">
        <x:f>IF(A299="","",IF(COUNTIFS($A$6:$A$505,A299)&gt;1,"Duplicate",""))</x:f>
      </x:c>
      <x:c r="L299" s="2" t="str">
        <x:f>IF(A299="","",IF(OR(AND(E299&lt;&gt;"",B299=""),AND(F299&lt;&gt;"",E299=""),AND(G299&lt;&gt;"",F299=""),AND(H299&lt;&gt;"",G299=""),AND(I299&lt;&gt;"",H299="")),"Missing earlier stage",IF(OR(AND(E299&lt;&gt;"",E299&lt;B299),AND(F299&lt;&gt;"",F299&lt;E299),AND(G299&lt;&gt;"",G299&lt;F299),AND(H299&lt;&gt;"",H299&lt;G299),AND(I299&lt;&gt;"",I299&lt;H299)),"Date order","")))</x:f>
      </x:c>
      <x:c r="M299" s="2" t="str">
        <x:f>IF(A299="","",IF(B299="","Missing capture",""))</x:f>
      </x:c>
      <x:c r="N299" s="2" t="str">
        <x:f>IF(A299="","",IF(AND(ISNUMBER(I299),NOT(ISNUMBER(J299))),1,0))</x:f>
      </x:c>
    </x:row>
    <x:row r="300" ht="23" customHeight="1">
      <x:c r="A300" s="5"/>
      <x:c r="B300" s="6"/>
      <x:c r="C300" s="5"/>
      <x:c r="D300" s="5"/>
      <x:c r="E300" s="6"/>
      <x:c r="F300" s="6"/>
      <x:c r="G300" s="6"/>
      <x:c r="H300" s="6"/>
      <x:c r="I300" s="6"/>
      <x:c r="J300" s="14"/>
      <x:c r="K300" s="2" t="str">
        <x:f>IF(A300="","",IF(COUNTIFS($A$6:$A$505,A300)&gt;1,"Duplicate",""))</x:f>
      </x:c>
      <x:c r="L300" s="2" t="str">
        <x:f>IF(A300="","",IF(OR(AND(E300&lt;&gt;"",B300=""),AND(F300&lt;&gt;"",E300=""),AND(G300&lt;&gt;"",F300=""),AND(H300&lt;&gt;"",G300=""),AND(I300&lt;&gt;"",H300="")),"Missing earlier stage",IF(OR(AND(E300&lt;&gt;"",E300&lt;B300),AND(F300&lt;&gt;"",F300&lt;E300),AND(G300&lt;&gt;"",G300&lt;F300),AND(H300&lt;&gt;"",H300&lt;G300),AND(I300&lt;&gt;"",I300&lt;H300)),"Date order","")))</x:f>
      </x:c>
      <x:c r="M300" s="2" t="str">
        <x:f>IF(A300="","",IF(B300="","Missing capture",""))</x:f>
      </x:c>
      <x:c r="N300" s="2" t="str">
        <x:f>IF(A300="","",IF(AND(ISNUMBER(I300),NOT(ISNUMBER(J300))),1,0))</x:f>
      </x:c>
    </x:row>
    <x:row r="301" ht="23" customHeight="1">
      <x:c r="A301" s="5"/>
      <x:c r="B301" s="6"/>
      <x:c r="C301" s="5"/>
      <x:c r="D301" s="5"/>
      <x:c r="E301" s="6"/>
      <x:c r="F301" s="6"/>
      <x:c r="G301" s="6"/>
      <x:c r="H301" s="6"/>
      <x:c r="I301" s="6"/>
      <x:c r="J301" s="14"/>
      <x:c r="K301" s="2" t="str">
        <x:f>IF(A301="","",IF(COUNTIFS($A$6:$A$505,A301)&gt;1,"Duplicate",""))</x:f>
      </x:c>
      <x:c r="L301" s="2" t="str">
        <x:f>IF(A301="","",IF(OR(AND(E301&lt;&gt;"",B301=""),AND(F301&lt;&gt;"",E301=""),AND(G301&lt;&gt;"",F301=""),AND(H301&lt;&gt;"",G301=""),AND(I301&lt;&gt;"",H301="")),"Missing earlier stage",IF(OR(AND(E301&lt;&gt;"",E301&lt;B301),AND(F301&lt;&gt;"",F301&lt;E301),AND(G301&lt;&gt;"",G301&lt;F301),AND(H301&lt;&gt;"",H301&lt;G301),AND(I301&lt;&gt;"",I301&lt;H301)),"Date order","")))</x:f>
      </x:c>
      <x:c r="M301" s="2" t="str">
        <x:f>IF(A301="","",IF(B301="","Missing capture",""))</x:f>
      </x:c>
      <x:c r="N301" s="2" t="str">
        <x:f>IF(A301="","",IF(AND(ISNUMBER(I301),NOT(ISNUMBER(J301))),1,0))</x:f>
      </x:c>
    </x:row>
    <x:row r="302" ht="23" customHeight="1">
      <x:c r="A302" s="5"/>
      <x:c r="B302" s="6"/>
      <x:c r="C302" s="5"/>
      <x:c r="D302" s="5"/>
      <x:c r="E302" s="6"/>
      <x:c r="F302" s="6"/>
      <x:c r="G302" s="6"/>
      <x:c r="H302" s="6"/>
      <x:c r="I302" s="6"/>
      <x:c r="J302" s="14"/>
      <x:c r="K302" s="2" t="str">
        <x:f>IF(A302="","",IF(COUNTIFS($A$6:$A$505,A302)&gt;1,"Duplicate",""))</x:f>
      </x:c>
      <x:c r="L302" s="2" t="str">
        <x:f>IF(A302="","",IF(OR(AND(E302&lt;&gt;"",B302=""),AND(F302&lt;&gt;"",E302=""),AND(G302&lt;&gt;"",F302=""),AND(H302&lt;&gt;"",G302=""),AND(I302&lt;&gt;"",H302="")),"Missing earlier stage",IF(OR(AND(E302&lt;&gt;"",E302&lt;B302),AND(F302&lt;&gt;"",F302&lt;E302),AND(G302&lt;&gt;"",G302&lt;F302),AND(H302&lt;&gt;"",H302&lt;G302),AND(I302&lt;&gt;"",I302&lt;H302)),"Date order","")))</x:f>
      </x:c>
      <x:c r="M302" s="2" t="str">
        <x:f>IF(A302="","",IF(B302="","Missing capture",""))</x:f>
      </x:c>
      <x:c r="N302" s="2" t="str">
        <x:f>IF(A302="","",IF(AND(ISNUMBER(I302),NOT(ISNUMBER(J302))),1,0))</x:f>
      </x:c>
    </x:row>
    <x:row r="303" ht="23" customHeight="1">
      <x:c r="A303" s="5"/>
      <x:c r="B303" s="6"/>
      <x:c r="C303" s="5"/>
      <x:c r="D303" s="5"/>
      <x:c r="E303" s="6"/>
      <x:c r="F303" s="6"/>
      <x:c r="G303" s="6"/>
      <x:c r="H303" s="6"/>
      <x:c r="I303" s="6"/>
      <x:c r="J303" s="14"/>
      <x:c r="K303" s="2" t="str">
        <x:f>IF(A303="","",IF(COUNTIFS($A$6:$A$505,A303)&gt;1,"Duplicate",""))</x:f>
      </x:c>
      <x:c r="L303" s="2" t="str">
        <x:f>IF(A303="","",IF(OR(AND(E303&lt;&gt;"",B303=""),AND(F303&lt;&gt;"",E303=""),AND(G303&lt;&gt;"",F303=""),AND(H303&lt;&gt;"",G303=""),AND(I303&lt;&gt;"",H303="")),"Missing earlier stage",IF(OR(AND(E303&lt;&gt;"",E303&lt;B303),AND(F303&lt;&gt;"",F303&lt;E303),AND(G303&lt;&gt;"",G303&lt;F303),AND(H303&lt;&gt;"",H303&lt;G303),AND(I303&lt;&gt;"",I303&lt;H303)),"Date order","")))</x:f>
      </x:c>
      <x:c r="M303" s="2" t="str">
        <x:f>IF(A303="","",IF(B303="","Missing capture",""))</x:f>
      </x:c>
      <x:c r="N303" s="2" t="str">
        <x:f>IF(A303="","",IF(AND(ISNUMBER(I303),NOT(ISNUMBER(J303))),1,0))</x:f>
      </x:c>
    </x:row>
    <x:row r="304" ht="23" customHeight="1">
      <x:c r="A304" s="5"/>
      <x:c r="B304" s="6"/>
      <x:c r="C304" s="5"/>
      <x:c r="D304" s="5"/>
      <x:c r="E304" s="6"/>
      <x:c r="F304" s="6"/>
      <x:c r="G304" s="6"/>
      <x:c r="H304" s="6"/>
      <x:c r="I304" s="6"/>
      <x:c r="J304" s="14"/>
      <x:c r="K304" s="2" t="str">
        <x:f>IF(A304="","",IF(COUNTIFS($A$6:$A$505,A304)&gt;1,"Duplicate",""))</x:f>
      </x:c>
      <x:c r="L304" s="2" t="str">
        <x:f>IF(A304="","",IF(OR(AND(E304&lt;&gt;"",B304=""),AND(F304&lt;&gt;"",E304=""),AND(G304&lt;&gt;"",F304=""),AND(H304&lt;&gt;"",G304=""),AND(I304&lt;&gt;"",H304="")),"Missing earlier stage",IF(OR(AND(E304&lt;&gt;"",E304&lt;B304),AND(F304&lt;&gt;"",F304&lt;E304),AND(G304&lt;&gt;"",G304&lt;F304),AND(H304&lt;&gt;"",H304&lt;G304),AND(I304&lt;&gt;"",I304&lt;H304)),"Date order","")))</x:f>
      </x:c>
      <x:c r="M304" s="2" t="str">
        <x:f>IF(A304="","",IF(B304="","Missing capture",""))</x:f>
      </x:c>
      <x:c r="N304" s="2" t="str">
        <x:f>IF(A304="","",IF(AND(ISNUMBER(I304),NOT(ISNUMBER(J304))),1,0))</x:f>
      </x:c>
    </x:row>
    <x:row r="305" ht="23" customHeight="1">
      <x:c r="A305" s="5"/>
      <x:c r="B305" s="6"/>
      <x:c r="C305" s="5"/>
      <x:c r="D305" s="5"/>
      <x:c r="E305" s="6"/>
      <x:c r="F305" s="6"/>
      <x:c r="G305" s="6"/>
      <x:c r="H305" s="6"/>
      <x:c r="I305" s="6"/>
      <x:c r="J305" s="14"/>
      <x:c r="K305" s="2" t="str">
        <x:f>IF(A305="","",IF(COUNTIFS($A$6:$A$505,A305)&gt;1,"Duplicate",""))</x:f>
      </x:c>
      <x:c r="L305" s="2" t="str">
        <x:f>IF(A305="","",IF(OR(AND(E305&lt;&gt;"",B305=""),AND(F305&lt;&gt;"",E305=""),AND(G305&lt;&gt;"",F305=""),AND(H305&lt;&gt;"",G305=""),AND(I305&lt;&gt;"",H305="")),"Missing earlier stage",IF(OR(AND(E305&lt;&gt;"",E305&lt;B305),AND(F305&lt;&gt;"",F305&lt;E305),AND(G305&lt;&gt;"",G305&lt;F305),AND(H305&lt;&gt;"",H305&lt;G305),AND(I305&lt;&gt;"",I305&lt;H305)),"Date order","")))</x:f>
      </x:c>
      <x:c r="M305" s="2" t="str">
        <x:f>IF(A305="","",IF(B305="","Missing capture",""))</x:f>
      </x:c>
      <x:c r="N305" s="2" t="str">
        <x:f>IF(A305="","",IF(AND(ISNUMBER(I305),NOT(ISNUMBER(J305))),1,0))</x:f>
      </x:c>
    </x:row>
    <x:row r="306" ht="23" customHeight="1">
      <x:c r="A306" s="5"/>
      <x:c r="B306" s="6"/>
      <x:c r="C306" s="5"/>
      <x:c r="D306" s="5"/>
      <x:c r="E306" s="6"/>
      <x:c r="F306" s="6"/>
      <x:c r="G306" s="6"/>
      <x:c r="H306" s="6"/>
      <x:c r="I306" s="6"/>
      <x:c r="J306" s="14"/>
      <x:c r="K306" s="2" t="str">
        <x:f>IF(A306="","",IF(COUNTIFS($A$6:$A$505,A306)&gt;1,"Duplicate",""))</x:f>
      </x:c>
      <x:c r="L306" s="2" t="str">
        <x:f>IF(A306="","",IF(OR(AND(E306&lt;&gt;"",B306=""),AND(F306&lt;&gt;"",E306=""),AND(G306&lt;&gt;"",F306=""),AND(H306&lt;&gt;"",G306=""),AND(I306&lt;&gt;"",H306="")),"Missing earlier stage",IF(OR(AND(E306&lt;&gt;"",E306&lt;B306),AND(F306&lt;&gt;"",F306&lt;E306),AND(G306&lt;&gt;"",G306&lt;F306),AND(H306&lt;&gt;"",H306&lt;G306),AND(I306&lt;&gt;"",I306&lt;H306)),"Date order","")))</x:f>
      </x:c>
      <x:c r="M306" s="2" t="str">
        <x:f>IF(A306="","",IF(B306="","Missing capture",""))</x:f>
      </x:c>
      <x:c r="N306" s="2" t="str">
        <x:f>IF(A306="","",IF(AND(ISNUMBER(I306),NOT(ISNUMBER(J306))),1,0))</x:f>
      </x:c>
    </x:row>
    <x:row r="307" ht="23" customHeight="1">
      <x:c r="A307" s="5"/>
      <x:c r="B307" s="6"/>
      <x:c r="C307" s="5"/>
      <x:c r="D307" s="5"/>
      <x:c r="E307" s="6"/>
      <x:c r="F307" s="6"/>
      <x:c r="G307" s="6"/>
      <x:c r="H307" s="6"/>
      <x:c r="I307" s="6"/>
      <x:c r="J307" s="14"/>
      <x:c r="K307" s="2" t="str">
        <x:f>IF(A307="","",IF(COUNTIFS($A$6:$A$505,A307)&gt;1,"Duplicate",""))</x:f>
      </x:c>
      <x:c r="L307" s="2" t="str">
        <x:f>IF(A307="","",IF(OR(AND(E307&lt;&gt;"",B307=""),AND(F307&lt;&gt;"",E307=""),AND(G307&lt;&gt;"",F307=""),AND(H307&lt;&gt;"",G307=""),AND(I307&lt;&gt;"",H307="")),"Missing earlier stage",IF(OR(AND(E307&lt;&gt;"",E307&lt;B307),AND(F307&lt;&gt;"",F307&lt;E307),AND(G307&lt;&gt;"",G307&lt;F307),AND(H307&lt;&gt;"",H307&lt;G307),AND(I307&lt;&gt;"",I307&lt;H307)),"Date order","")))</x:f>
      </x:c>
      <x:c r="M307" s="2" t="str">
        <x:f>IF(A307="","",IF(B307="","Missing capture",""))</x:f>
      </x:c>
      <x:c r="N307" s="2" t="str">
        <x:f>IF(A307="","",IF(AND(ISNUMBER(I307),NOT(ISNUMBER(J307))),1,0))</x:f>
      </x:c>
    </x:row>
    <x:row r="308" ht="23" customHeight="1">
      <x:c r="A308" s="5"/>
      <x:c r="B308" s="6"/>
      <x:c r="C308" s="5"/>
      <x:c r="D308" s="5"/>
      <x:c r="E308" s="6"/>
      <x:c r="F308" s="6"/>
      <x:c r="G308" s="6"/>
      <x:c r="H308" s="6"/>
      <x:c r="I308" s="6"/>
      <x:c r="J308" s="14"/>
      <x:c r="K308" s="2" t="str">
        <x:f>IF(A308="","",IF(COUNTIFS($A$6:$A$505,A308)&gt;1,"Duplicate",""))</x:f>
      </x:c>
      <x:c r="L308" s="2" t="str">
        <x:f>IF(A308="","",IF(OR(AND(E308&lt;&gt;"",B308=""),AND(F308&lt;&gt;"",E308=""),AND(G308&lt;&gt;"",F308=""),AND(H308&lt;&gt;"",G308=""),AND(I308&lt;&gt;"",H308="")),"Missing earlier stage",IF(OR(AND(E308&lt;&gt;"",E308&lt;B308),AND(F308&lt;&gt;"",F308&lt;E308),AND(G308&lt;&gt;"",G308&lt;F308),AND(H308&lt;&gt;"",H308&lt;G308),AND(I308&lt;&gt;"",I308&lt;H308)),"Date order","")))</x:f>
      </x:c>
      <x:c r="M308" s="2" t="str">
        <x:f>IF(A308="","",IF(B308="","Missing capture",""))</x:f>
      </x:c>
      <x:c r="N308" s="2" t="str">
        <x:f>IF(A308="","",IF(AND(ISNUMBER(I308),NOT(ISNUMBER(J308))),1,0))</x:f>
      </x:c>
    </x:row>
    <x:row r="309" ht="23" customHeight="1">
      <x:c r="A309" s="5"/>
      <x:c r="B309" s="6"/>
      <x:c r="C309" s="5"/>
      <x:c r="D309" s="5"/>
      <x:c r="E309" s="6"/>
      <x:c r="F309" s="6"/>
      <x:c r="G309" s="6"/>
      <x:c r="H309" s="6"/>
      <x:c r="I309" s="6"/>
      <x:c r="J309" s="14"/>
      <x:c r="K309" s="2" t="str">
        <x:f>IF(A309="","",IF(COUNTIFS($A$6:$A$505,A309)&gt;1,"Duplicate",""))</x:f>
      </x:c>
      <x:c r="L309" s="2" t="str">
        <x:f>IF(A309="","",IF(OR(AND(E309&lt;&gt;"",B309=""),AND(F309&lt;&gt;"",E309=""),AND(G309&lt;&gt;"",F309=""),AND(H309&lt;&gt;"",G309=""),AND(I309&lt;&gt;"",H309="")),"Missing earlier stage",IF(OR(AND(E309&lt;&gt;"",E309&lt;B309),AND(F309&lt;&gt;"",F309&lt;E309),AND(G309&lt;&gt;"",G309&lt;F309),AND(H309&lt;&gt;"",H309&lt;G309),AND(I309&lt;&gt;"",I309&lt;H309)),"Date order","")))</x:f>
      </x:c>
      <x:c r="M309" s="2" t="str">
        <x:f>IF(A309="","",IF(B309="","Missing capture",""))</x:f>
      </x:c>
      <x:c r="N309" s="2" t="str">
        <x:f>IF(A309="","",IF(AND(ISNUMBER(I309),NOT(ISNUMBER(J309))),1,0))</x:f>
      </x:c>
    </x:row>
    <x:row r="310" ht="23" customHeight="1">
      <x:c r="A310" s="5"/>
      <x:c r="B310" s="6"/>
      <x:c r="C310" s="5"/>
      <x:c r="D310" s="5"/>
      <x:c r="E310" s="6"/>
      <x:c r="F310" s="6"/>
      <x:c r="G310" s="6"/>
      <x:c r="H310" s="6"/>
      <x:c r="I310" s="6"/>
      <x:c r="J310" s="14"/>
      <x:c r="K310" s="2" t="str">
        <x:f>IF(A310="","",IF(COUNTIFS($A$6:$A$505,A310)&gt;1,"Duplicate",""))</x:f>
      </x:c>
      <x:c r="L310" s="2" t="str">
        <x:f>IF(A310="","",IF(OR(AND(E310&lt;&gt;"",B310=""),AND(F310&lt;&gt;"",E310=""),AND(G310&lt;&gt;"",F310=""),AND(H310&lt;&gt;"",G310=""),AND(I310&lt;&gt;"",H310="")),"Missing earlier stage",IF(OR(AND(E310&lt;&gt;"",E310&lt;B310),AND(F310&lt;&gt;"",F310&lt;E310),AND(G310&lt;&gt;"",G310&lt;F310),AND(H310&lt;&gt;"",H310&lt;G310),AND(I310&lt;&gt;"",I310&lt;H310)),"Date order","")))</x:f>
      </x:c>
      <x:c r="M310" s="2" t="str">
        <x:f>IF(A310="","",IF(B310="","Missing capture",""))</x:f>
      </x:c>
      <x:c r="N310" s="2" t="str">
        <x:f>IF(A310="","",IF(AND(ISNUMBER(I310),NOT(ISNUMBER(J310))),1,0))</x:f>
      </x:c>
    </x:row>
    <x:row r="311" ht="23" customHeight="1">
      <x:c r="A311" s="5"/>
      <x:c r="B311" s="6"/>
      <x:c r="C311" s="5"/>
      <x:c r="D311" s="5"/>
      <x:c r="E311" s="6"/>
      <x:c r="F311" s="6"/>
      <x:c r="G311" s="6"/>
      <x:c r="H311" s="6"/>
      <x:c r="I311" s="6"/>
      <x:c r="J311" s="14"/>
      <x:c r="K311" s="2" t="str">
        <x:f>IF(A311="","",IF(COUNTIFS($A$6:$A$505,A311)&gt;1,"Duplicate",""))</x:f>
      </x:c>
      <x:c r="L311" s="2" t="str">
        <x:f>IF(A311="","",IF(OR(AND(E311&lt;&gt;"",B311=""),AND(F311&lt;&gt;"",E311=""),AND(G311&lt;&gt;"",F311=""),AND(H311&lt;&gt;"",G311=""),AND(I311&lt;&gt;"",H311="")),"Missing earlier stage",IF(OR(AND(E311&lt;&gt;"",E311&lt;B311),AND(F311&lt;&gt;"",F311&lt;E311),AND(G311&lt;&gt;"",G311&lt;F311),AND(H311&lt;&gt;"",H311&lt;G311),AND(I311&lt;&gt;"",I311&lt;H311)),"Date order","")))</x:f>
      </x:c>
      <x:c r="M311" s="2" t="str">
        <x:f>IF(A311="","",IF(B311="","Missing capture",""))</x:f>
      </x:c>
      <x:c r="N311" s="2" t="str">
        <x:f>IF(A311="","",IF(AND(ISNUMBER(I311),NOT(ISNUMBER(J311))),1,0))</x:f>
      </x:c>
    </x:row>
    <x:row r="312" ht="23" customHeight="1">
      <x:c r="A312" s="5"/>
      <x:c r="B312" s="6"/>
      <x:c r="C312" s="5"/>
      <x:c r="D312" s="5"/>
      <x:c r="E312" s="6"/>
      <x:c r="F312" s="6"/>
      <x:c r="G312" s="6"/>
      <x:c r="H312" s="6"/>
      <x:c r="I312" s="6"/>
      <x:c r="J312" s="14"/>
      <x:c r="K312" s="2" t="str">
        <x:f>IF(A312="","",IF(COUNTIFS($A$6:$A$505,A312)&gt;1,"Duplicate",""))</x:f>
      </x:c>
      <x:c r="L312" s="2" t="str">
        <x:f>IF(A312="","",IF(OR(AND(E312&lt;&gt;"",B312=""),AND(F312&lt;&gt;"",E312=""),AND(G312&lt;&gt;"",F312=""),AND(H312&lt;&gt;"",G312=""),AND(I312&lt;&gt;"",H312="")),"Missing earlier stage",IF(OR(AND(E312&lt;&gt;"",E312&lt;B312),AND(F312&lt;&gt;"",F312&lt;E312),AND(G312&lt;&gt;"",G312&lt;F312),AND(H312&lt;&gt;"",H312&lt;G312),AND(I312&lt;&gt;"",I312&lt;H312)),"Date order","")))</x:f>
      </x:c>
      <x:c r="M312" s="2" t="str">
        <x:f>IF(A312="","",IF(B312="","Missing capture",""))</x:f>
      </x:c>
      <x:c r="N312" s="2" t="str">
        <x:f>IF(A312="","",IF(AND(ISNUMBER(I312),NOT(ISNUMBER(J312))),1,0))</x:f>
      </x:c>
    </x:row>
    <x:row r="313" ht="23" customHeight="1">
      <x:c r="A313" s="5"/>
      <x:c r="B313" s="6"/>
      <x:c r="C313" s="5"/>
      <x:c r="D313" s="5"/>
      <x:c r="E313" s="6"/>
      <x:c r="F313" s="6"/>
      <x:c r="G313" s="6"/>
      <x:c r="H313" s="6"/>
      <x:c r="I313" s="6"/>
      <x:c r="J313" s="14"/>
      <x:c r="K313" s="2" t="str">
        <x:f>IF(A313="","",IF(COUNTIFS($A$6:$A$505,A313)&gt;1,"Duplicate",""))</x:f>
      </x:c>
      <x:c r="L313" s="2" t="str">
        <x:f>IF(A313="","",IF(OR(AND(E313&lt;&gt;"",B313=""),AND(F313&lt;&gt;"",E313=""),AND(G313&lt;&gt;"",F313=""),AND(H313&lt;&gt;"",G313=""),AND(I313&lt;&gt;"",H313="")),"Missing earlier stage",IF(OR(AND(E313&lt;&gt;"",E313&lt;B313),AND(F313&lt;&gt;"",F313&lt;E313),AND(G313&lt;&gt;"",G313&lt;F313),AND(H313&lt;&gt;"",H313&lt;G313),AND(I313&lt;&gt;"",I313&lt;H313)),"Date order","")))</x:f>
      </x:c>
      <x:c r="M313" s="2" t="str">
        <x:f>IF(A313="","",IF(B313="","Missing capture",""))</x:f>
      </x:c>
      <x:c r="N313" s="2" t="str">
        <x:f>IF(A313="","",IF(AND(ISNUMBER(I313),NOT(ISNUMBER(J313))),1,0))</x:f>
      </x:c>
    </x:row>
    <x:row r="314" ht="23" customHeight="1">
      <x:c r="A314" s="5"/>
      <x:c r="B314" s="6"/>
      <x:c r="C314" s="5"/>
      <x:c r="D314" s="5"/>
      <x:c r="E314" s="6"/>
      <x:c r="F314" s="6"/>
      <x:c r="G314" s="6"/>
      <x:c r="H314" s="6"/>
      <x:c r="I314" s="6"/>
      <x:c r="J314" s="14"/>
      <x:c r="K314" s="2" t="str">
        <x:f>IF(A314="","",IF(COUNTIFS($A$6:$A$505,A314)&gt;1,"Duplicate",""))</x:f>
      </x:c>
      <x:c r="L314" s="2" t="str">
        <x:f>IF(A314="","",IF(OR(AND(E314&lt;&gt;"",B314=""),AND(F314&lt;&gt;"",E314=""),AND(G314&lt;&gt;"",F314=""),AND(H314&lt;&gt;"",G314=""),AND(I314&lt;&gt;"",H314="")),"Missing earlier stage",IF(OR(AND(E314&lt;&gt;"",E314&lt;B314),AND(F314&lt;&gt;"",F314&lt;E314),AND(G314&lt;&gt;"",G314&lt;F314),AND(H314&lt;&gt;"",H314&lt;G314),AND(I314&lt;&gt;"",I314&lt;H314)),"Date order","")))</x:f>
      </x:c>
      <x:c r="M314" s="2" t="str">
        <x:f>IF(A314="","",IF(B314="","Missing capture",""))</x:f>
      </x:c>
      <x:c r="N314" s="2" t="str">
        <x:f>IF(A314="","",IF(AND(ISNUMBER(I314),NOT(ISNUMBER(J314))),1,0))</x:f>
      </x:c>
    </x:row>
    <x:row r="315" ht="23" customHeight="1">
      <x:c r="A315" s="5"/>
      <x:c r="B315" s="6"/>
      <x:c r="C315" s="5"/>
      <x:c r="D315" s="5"/>
      <x:c r="E315" s="6"/>
      <x:c r="F315" s="6"/>
      <x:c r="G315" s="6"/>
      <x:c r="H315" s="6"/>
      <x:c r="I315" s="6"/>
      <x:c r="J315" s="14"/>
      <x:c r="K315" s="2" t="str">
        <x:f>IF(A315="","",IF(COUNTIFS($A$6:$A$505,A315)&gt;1,"Duplicate",""))</x:f>
      </x:c>
      <x:c r="L315" s="2" t="str">
        <x:f>IF(A315="","",IF(OR(AND(E315&lt;&gt;"",B315=""),AND(F315&lt;&gt;"",E315=""),AND(G315&lt;&gt;"",F315=""),AND(H315&lt;&gt;"",G315=""),AND(I315&lt;&gt;"",H315="")),"Missing earlier stage",IF(OR(AND(E315&lt;&gt;"",E315&lt;B315),AND(F315&lt;&gt;"",F315&lt;E315),AND(G315&lt;&gt;"",G315&lt;F315),AND(H315&lt;&gt;"",H315&lt;G315),AND(I315&lt;&gt;"",I315&lt;H315)),"Date order","")))</x:f>
      </x:c>
      <x:c r="M315" s="2" t="str">
        <x:f>IF(A315="","",IF(B315="","Missing capture",""))</x:f>
      </x:c>
      <x:c r="N315" s="2" t="str">
        <x:f>IF(A315="","",IF(AND(ISNUMBER(I315),NOT(ISNUMBER(J315))),1,0))</x:f>
      </x:c>
    </x:row>
    <x:row r="316" ht="23" customHeight="1">
      <x:c r="A316" s="5"/>
      <x:c r="B316" s="6"/>
      <x:c r="C316" s="5"/>
      <x:c r="D316" s="5"/>
      <x:c r="E316" s="6"/>
      <x:c r="F316" s="6"/>
      <x:c r="G316" s="6"/>
      <x:c r="H316" s="6"/>
      <x:c r="I316" s="6"/>
      <x:c r="J316" s="14"/>
      <x:c r="K316" s="2" t="str">
        <x:f>IF(A316="","",IF(COUNTIFS($A$6:$A$505,A316)&gt;1,"Duplicate",""))</x:f>
      </x:c>
      <x:c r="L316" s="2" t="str">
        <x:f>IF(A316="","",IF(OR(AND(E316&lt;&gt;"",B316=""),AND(F316&lt;&gt;"",E316=""),AND(G316&lt;&gt;"",F316=""),AND(H316&lt;&gt;"",G316=""),AND(I316&lt;&gt;"",H316="")),"Missing earlier stage",IF(OR(AND(E316&lt;&gt;"",E316&lt;B316),AND(F316&lt;&gt;"",F316&lt;E316),AND(G316&lt;&gt;"",G316&lt;F316),AND(H316&lt;&gt;"",H316&lt;G316),AND(I316&lt;&gt;"",I316&lt;H316)),"Date order","")))</x:f>
      </x:c>
      <x:c r="M316" s="2" t="str">
        <x:f>IF(A316="","",IF(B316="","Missing capture",""))</x:f>
      </x:c>
      <x:c r="N316" s="2" t="str">
        <x:f>IF(A316="","",IF(AND(ISNUMBER(I316),NOT(ISNUMBER(J316))),1,0))</x:f>
      </x:c>
    </x:row>
    <x:row r="317" ht="23" customHeight="1">
      <x:c r="A317" s="5"/>
      <x:c r="B317" s="6"/>
      <x:c r="C317" s="5"/>
      <x:c r="D317" s="5"/>
      <x:c r="E317" s="6"/>
      <x:c r="F317" s="6"/>
      <x:c r="G317" s="6"/>
      <x:c r="H317" s="6"/>
      <x:c r="I317" s="6"/>
      <x:c r="J317" s="14"/>
      <x:c r="K317" s="2" t="str">
        <x:f>IF(A317="","",IF(COUNTIFS($A$6:$A$505,A317)&gt;1,"Duplicate",""))</x:f>
      </x:c>
      <x:c r="L317" s="2" t="str">
        <x:f>IF(A317="","",IF(OR(AND(E317&lt;&gt;"",B317=""),AND(F317&lt;&gt;"",E317=""),AND(G317&lt;&gt;"",F317=""),AND(H317&lt;&gt;"",G317=""),AND(I317&lt;&gt;"",H317="")),"Missing earlier stage",IF(OR(AND(E317&lt;&gt;"",E317&lt;B317),AND(F317&lt;&gt;"",F317&lt;E317),AND(G317&lt;&gt;"",G317&lt;F317),AND(H317&lt;&gt;"",H317&lt;G317),AND(I317&lt;&gt;"",I317&lt;H317)),"Date order","")))</x:f>
      </x:c>
      <x:c r="M317" s="2" t="str">
        <x:f>IF(A317="","",IF(B317="","Missing capture",""))</x:f>
      </x:c>
      <x:c r="N317" s="2" t="str">
        <x:f>IF(A317="","",IF(AND(ISNUMBER(I317),NOT(ISNUMBER(J317))),1,0))</x:f>
      </x:c>
    </x:row>
    <x:row r="318" ht="23" customHeight="1">
      <x:c r="A318" s="5"/>
      <x:c r="B318" s="6"/>
      <x:c r="C318" s="5"/>
      <x:c r="D318" s="5"/>
      <x:c r="E318" s="6"/>
      <x:c r="F318" s="6"/>
      <x:c r="G318" s="6"/>
      <x:c r="H318" s="6"/>
      <x:c r="I318" s="6"/>
      <x:c r="J318" s="14"/>
      <x:c r="K318" s="2" t="str">
        <x:f>IF(A318="","",IF(COUNTIFS($A$6:$A$505,A318)&gt;1,"Duplicate",""))</x:f>
      </x:c>
      <x:c r="L318" s="2" t="str">
        <x:f>IF(A318="","",IF(OR(AND(E318&lt;&gt;"",B318=""),AND(F318&lt;&gt;"",E318=""),AND(G318&lt;&gt;"",F318=""),AND(H318&lt;&gt;"",G318=""),AND(I318&lt;&gt;"",H318="")),"Missing earlier stage",IF(OR(AND(E318&lt;&gt;"",E318&lt;B318),AND(F318&lt;&gt;"",F318&lt;E318),AND(G318&lt;&gt;"",G318&lt;F318),AND(H318&lt;&gt;"",H318&lt;G318),AND(I318&lt;&gt;"",I318&lt;H318)),"Date order","")))</x:f>
      </x:c>
      <x:c r="M318" s="2" t="str">
        <x:f>IF(A318="","",IF(B318="","Missing capture",""))</x:f>
      </x:c>
      <x:c r="N318" s="2" t="str">
        <x:f>IF(A318="","",IF(AND(ISNUMBER(I318),NOT(ISNUMBER(J318))),1,0))</x:f>
      </x:c>
    </x:row>
    <x:row r="319" ht="23" customHeight="1">
      <x:c r="A319" s="5"/>
      <x:c r="B319" s="6"/>
      <x:c r="C319" s="5"/>
      <x:c r="D319" s="5"/>
      <x:c r="E319" s="6"/>
      <x:c r="F319" s="6"/>
      <x:c r="G319" s="6"/>
      <x:c r="H319" s="6"/>
      <x:c r="I319" s="6"/>
      <x:c r="J319" s="14"/>
      <x:c r="K319" s="2" t="str">
        <x:f>IF(A319="","",IF(COUNTIFS($A$6:$A$505,A319)&gt;1,"Duplicate",""))</x:f>
      </x:c>
      <x:c r="L319" s="2" t="str">
        <x:f>IF(A319="","",IF(OR(AND(E319&lt;&gt;"",B319=""),AND(F319&lt;&gt;"",E319=""),AND(G319&lt;&gt;"",F319=""),AND(H319&lt;&gt;"",G319=""),AND(I319&lt;&gt;"",H319="")),"Missing earlier stage",IF(OR(AND(E319&lt;&gt;"",E319&lt;B319),AND(F319&lt;&gt;"",F319&lt;E319),AND(G319&lt;&gt;"",G319&lt;F319),AND(H319&lt;&gt;"",H319&lt;G319),AND(I319&lt;&gt;"",I319&lt;H319)),"Date order","")))</x:f>
      </x:c>
      <x:c r="M319" s="2" t="str">
        <x:f>IF(A319="","",IF(B319="","Missing capture",""))</x:f>
      </x:c>
      <x:c r="N319" s="2" t="str">
        <x:f>IF(A319="","",IF(AND(ISNUMBER(I319),NOT(ISNUMBER(J319))),1,0))</x:f>
      </x:c>
    </x:row>
    <x:row r="320" ht="23" customHeight="1">
      <x:c r="A320" s="5"/>
      <x:c r="B320" s="6"/>
      <x:c r="C320" s="5"/>
      <x:c r="D320" s="5"/>
      <x:c r="E320" s="6"/>
      <x:c r="F320" s="6"/>
      <x:c r="G320" s="6"/>
      <x:c r="H320" s="6"/>
      <x:c r="I320" s="6"/>
      <x:c r="J320" s="14"/>
      <x:c r="K320" s="2" t="str">
        <x:f>IF(A320="","",IF(COUNTIFS($A$6:$A$505,A320)&gt;1,"Duplicate",""))</x:f>
      </x:c>
      <x:c r="L320" s="2" t="str">
        <x:f>IF(A320="","",IF(OR(AND(E320&lt;&gt;"",B320=""),AND(F320&lt;&gt;"",E320=""),AND(G320&lt;&gt;"",F320=""),AND(H320&lt;&gt;"",G320=""),AND(I320&lt;&gt;"",H320="")),"Missing earlier stage",IF(OR(AND(E320&lt;&gt;"",E320&lt;B320),AND(F320&lt;&gt;"",F320&lt;E320),AND(G320&lt;&gt;"",G320&lt;F320),AND(H320&lt;&gt;"",H320&lt;G320),AND(I320&lt;&gt;"",I320&lt;H320)),"Date order","")))</x:f>
      </x:c>
      <x:c r="M320" s="2" t="str">
        <x:f>IF(A320="","",IF(B320="","Missing capture",""))</x:f>
      </x:c>
      <x:c r="N320" s="2" t="str">
        <x:f>IF(A320="","",IF(AND(ISNUMBER(I320),NOT(ISNUMBER(J320))),1,0))</x:f>
      </x:c>
    </x:row>
    <x:row r="321" ht="23" customHeight="1">
      <x:c r="A321" s="5"/>
      <x:c r="B321" s="6"/>
      <x:c r="C321" s="5"/>
      <x:c r="D321" s="5"/>
      <x:c r="E321" s="6"/>
      <x:c r="F321" s="6"/>
      <x:c r="G321" s="6"/>
      <x:c r="H321" s="6"/>
      <x:c r="I321" s="6"/>
      <x:c r="J321" s="14"/>
      <x:c r="K321" s="2" t="str">
        <x:f>IF(A321="","",IF(COUNTIFS($A$6:$A$505,A321)&gt;1,"Duplicate",""))</x:f>
      </x:c>
      <x:c r="L321" s="2" t="str">
        <x:f>IF(A321="","",IF(OR(AND(E321&lt;&gt;"",B321=""),AND(F321&lt;&gt;"",E321=""),AND(G321&lt;&gt;"",F321=""),AND(H321&lt;&gt;"",G321=""),AND(I321&lt;&gt;"",H321="")),"Missing earlier stage",IF(OR(AND(E321&lt;&gt;"",E321&lt;B321),AND(F321&lt;&gt;"",F321&lt;E321),AND(G321&lt;&gt;"",G321&lt;F321),AND(H321&lt;&gt;"",H321&lt;G321),AND(I321&lt;&gt;"",I321&lt;H321)),"Date order","")))</x:f>
      </x:c>
      <x:c r="M321" s="2" t="str">
        <x:f>IF(A321="","",IF(B321="","Missing capture",""))</x:f>
      </x:c>
      <x:c r="N321" s="2" t="str">
        <x:f>IF(A321="","",IF(AND(ISNUMBER(I321),NOT(ISNUMBER(J321))),1,0))</x:f>
      </x:c>
    </x:row>
    <x:row r="322" ht="23" customHeight="1">
      <x:c r="A322" s="5"/>
      <x:c r="B322" s="6"/>
      <x:c r="C322" s="5"/>
      <x:c r="D322" s="5"/>
      <x:c r="E322" s="6"/>
      <x:c r="F322" s="6"/>
      <x:c r="G322" s="6"/>
      <x:c r="H322" s="6"/>
      <x:c r="I322" s="6"/>
      <x:c r="J322" s="14"/>
      <x:c r="K322" s="2" t="str">
        <x:f>IF(A322="","",IF(COUNTIFS($A$6:$A$505,A322)&gt;1,"Duplicate",""))</x:f>
      </x:c>
      <x:c r="L322" s="2" t="str">
        <x:f>IF(A322="","",IF(OR(AND(E322&lt;&gt;"",B322=""),AND(F322&lt;&gt;"",E322=""),AND(G322&lt;&gt;"",F322=""),AND(H322&lt;&gt;"",G322=""),AND(I322&lt;&gt;"",H322="")),"Missing earlier stage",IF(OR(AND(E322&lt;&gt;"",E322&lt;B322),AND(F322&lt;&gt;"",F322&lt;E322),AND(G322&lt;&gt;"",G322&lt;F322),AND(H322&lt;&gt;"",H322&lt;G322),AND(I322&lt;&gt;"",I322&lt;H322)),"Date order","")))</x:f>
      </x:c>
      <x:c r="M322" s="2" t="str">
        <x:f>IF(A322="","",IF(B322="","Missing capture",""))</x:f>
      </x:c>
      <x:c r="N322" s="2" t="str">
        <x:f>IF(A322="","",IF(AND(ISNUMBER(I322),NOT(ISNUMBER(J322))),1,0))</x:f>
      </x:c>
    </x:row>
    <x:row r="323" ht="23" customHeight="1">
      <x:c r="A323" s="5"/>
      <x:c r="B323" s="6"/>
      <x:c r="C323" s="5"/>
      <x:c r="D323" s="5"/>
      <x:c r="E323" s="6"/>
      <x:c r="F323" s="6"/>
      <x:c r="G323" s="6"/>
      <x:c r="H323" s="6"/>
      <x:c r="I323" s="6"/>
      <x:c r="J323" s="14"/>
      <x:c r="K323" s="2" t="str">
        <x:f>IF(A323="","",IF(COUNTIFS($A$6:$A$505,A323)&gt;1,"Duplicate",""))</x:f>
      </x:c>
      <x:c r="L323" s="2" t="str">
        <x:f>IF(A323="","",IF(OR(AND(E323&lt;&gt;"",B323=""),AND(F323&lt;&gt;"",E323=""),AND(G323&lt;&gt;"",F323=""),AND(H323&lt;&gt;"",G323=""),AND(I323&lt;&gt;"",H323="")),"Missing earlier stage",IF(OR(AND(E323&lt;&gt;"",E323&lt;B323),AND(F323&lt;&gt;"",F323&lt;E323),AND(G323&lt;&gt;"",G323&lt;F323),AND(H323&lt;&gt;"",H323&lt;G323),AND(I323&lt;&gt;"",I323&lt;H323)),"Date order","")))</x:f>
      </x:c>
      <x:c r="M323" s="2" t="str">
        <x:f>IF(A323="","",IF(B323="","Missing capture",""))</x:f>
      </x:c>
      <x:c r="N323" s="2" t="str">
        <x:f>IF(A323="","",IF(AND(ISNUMBER(I323),NOT(ISNUMBER(J323))),1,0))</x:f>
      </x:c>
    </x:row>
    <x:row r="324" ht="23" customHeight="1">
      <x:c r="A324" s="5"/>
      <x:c r="B324" s="6"/>
      <x:c r="C324" s="5"/>
      <x:c r="D324" s="5"/>
      <x:c r="E324" s="6"/>
      <x:c r="F324" s="6"/>
      <x:c r="G324" s="6"/>
      <x:c r="H324" s="6"/>
      <x:c r="I324" s="6"/>
      <x:c r="J324" s="14"/>
      <x:c r="K324" s="2" t="str">
        <x:f>IF(A324="","",IF(COUNTIFS($A$6:$A$505,A324)&gt;1,"Duplicate",""))</x:f>
      </x:c>
      <x:c r="L324" s="2" t="str">
        <x:f>IF(A324="","",IF(OR(AND(E324&lt;&gt;"",B324=""),AND(F324&lt;&gt;"",E324=""),AND(G324&lt;&gt;"",F324=""),AND(H324&lt;&gt;"",G324=""),AND(I324&lt;&gt;"",H324="")),"Missing earlier stage",IF(OR(AND(E324&lt;&gt;"",E324&lt;B324),AND(F324&lt;&gt;"",F324&lt;E324),AND(G324&lt;&gt;"",G324&lt;F324),AND(H324&lt;&gt;"",H324&lt;G324),AND(I324&lt;&gt;"",I324&lt;H324)),"Date order","")))</x:f>
      </x:c>
      <x:c r="M324" s="2" t="str">
        <x:f>IF(A324="","",IF(B324="","Missing capture",""))</x:f>
      </x:c>
      <x:c r="N324" s="2" t="str">
        <x:f>IF(A324="","",IF(AND(ISNUMBER(I324),NOT(ISNUMBER(J324))),1,0))</x:f>
      </x:c>
    </x:row>
    <x:row r="325" ht="23" customHeight="1">
      <x:c r="A325" s="5"/>
      <x:c r="B325" s="6"/>
      <x:c r="C325" s="5"/>
      <x:c r="D325" s="5"/>
      <x:c r="E325" s="6"/>
      <x:c r="F325" s="6"/>
      <x:c r="G325" s="6"/>
      <x:c r="H325" s="6"/>
      <x:c r="I325" s="6"/>
      <x:c r="J325" s="14"/>
      <x:c r="K325" s="2" t="str">
        <x:f>IF(A325="","",IF(COUNTIFS($A$6:$A$505,A325)&gt;1,"Duplicate",""))</x:f>
      </x:c>
      <x:c r="L325" s="2" t="str">
        <x:f>IF(A325="","",IF(OR(AND(E325&lt;&gt;"",B325=""),AND(F325&lt;&gt;"",E325=""),AND(G325&lt;&gt;"",F325=""),AND(H325&lt;&gt;"",G325=""),AND(I325&lt;&gt;"",H325="")),"Missing earlier stage",IF(OR(AND(E325&lt;&gt;"",E325&lt;B325),AND(F325&lt;&gt;"",F325&lt;E325),AND(G325&lt;&gt;"",G325&lt;F325),AND(H325&lt;&gt;"",H325&lt;G325),AND(I325&lt;&gt;"",I325&lt;H325)),"Date order","")))</x:f>
      </x:c>
      <x:c r="M325" s="2" t="str">
        <x:f>IF(A325="","",IF(B325="","Missing capture",""))</x:f>
      </x:c>
      <x:c r="N325" s="2" t="str">
        <x:f>IF(A325="","",IF(AND(ISNUMBER(I325),NOT(ISNUMBER(J325))),1,0))</x:f>
      </x:c>
    </x:row>
    <x:row r="326" ht="23" customHeight="1">
      <x:c r="A326" s="5"/>
      <x:c r="B326" s="6"/>
      <x:c r="C326" s="5"/>
      <x:c r="D326" s="5"/>
      <x:c r="E326" s="6"/>
      <x:c r="F326" s="6"/>
      <x:c r="G326" s="6"/>
      <x:c r="H326" s="6"/>
      <x:c r="I326" s="6"/>
      <x:c r="J326" s="14"/>
      <x:c r="K326" s="2" t="str">
        <x:f>IF(A326="","",IF(COUNTIFS($A$6:$A$505,A326)&gt;1,"Duplicate",""))</x:f>
      </x:c>
      <x:c r="L326" s="2" t="str">
        <x:f>IF(A326="","",IF(OR(AND(E326&lt;&gt;"",B326=""),AND(F326&lt;&gt;"",E326=""),AND(G326&lt;&gt;"",F326=""),AND(H326&lt;&gt;"",G326=""),AND(I326&lt;&gt;"",H326="")),"Missing earlier stage",IF(OR(AND(E326&lt;&gt;"",E326&lt;B326),AND(F326&lt;&gt;"",F326&lt;E326),AND(G326&lt;&gt;"",G326&lt;F326),AND(H326&lt;&gt;"",H326&lt;G326),AND(I326&lt;&gt;"",I326&lt;H326)),"Date order","")))</x:f>
      </x:c>
      <x:c r="M326" s="2" t="str">
        <x:f>IF(A326="","",IF(B326="","Missing capture",""))</x:f>
      </x:c>
      <x:c r="N326" s="2" t="str">
        <x:f>IF(A326="","",IF(AND(ISNUMBER(I326),NOT(ISNUMBER(J326))),1,0))</x:f>
      </x:c>
    </x:row>
    <x:row r="327" ht="23" customHeight="1">
      <x:c r="A327" s="5"/>
      <x:c r="B327" s="6"/>
      <x:c r="C327" s="5"/>
      <x:c r="D327" s="5"/>
      <x:c r="E327" s="6"/>
      <x:c r="F327" s="6"/>
      <x:c r="G327" s="6"/>
      <x:c r="H327" s="6"/>
      <x:c r="I327" s="6"/>
      <x:c r="J327" s="14"/>
      <x:c r="K327" s="2" t="str">
        <x:f>IF(A327="","",IF(COUNTIFS($A$6:$A$505,A327)&gt;1,"Duplicate",""))</x:f>
      </x:c>
      <x:c r="L327" s="2" t="str">
        <x:f>IF(A327="","",IF(OR(AND(E327&lt;&gt;"",B327=""),AND(F327&lt;&gt;"",E327=""),AND(G327&lt;&gt;"",F327=""),AND(H327&lt;&gt;"",G327=""),AND(I327&lt;&gt;"",H327="")),"Missing earlier stage",IF(OR(AND(E327&lt;&gt;"",E327&lt;B327),AND(F327&lt;&gt;"",F327&lt;E327),AND(G327&lt;&gt;"",G327&lt;F327),AND(H327&lt;&gt;"",H327&lt;G327),AND(I327&lt;&gt;"",I327&lt;H327)),"Date order","")))</x:f>
      </x:c>
      <x:c r="M327" s="2" t="str">
        <x:f>IF(A327="","",IF(B327="","Missing capture",""))</x:f>
      </x:c>
      <x:c r="N327" s="2" t="str">
        <x:f>IF(A327="","",IF(AND(ISNUMBER(I327),NOT(ISNUMBER(J327))),1,0))</x:f>
      </x:c>
    </x:row>
    <x:row r="328" ht="23" customHeight="1">
      <x:c r="A328" s="5"/>
      <x:c r="B328" s="6"/>
      <x:c r="C328" s="5"/>
      <x:c r="D328" s="5"/>
      <x:c r="E328" s="6"/>
      <x:c r="F328" s="6"/>
      <x:c r="G328" s="6"/>
      <x:c r="H328" s="6"/>
      <x:c r="I328" s="6"/>
      <x:c r="J328" s="14"/>
      <x:c r="K328" s="2" t="str">
        <x:f>IF(A328="","",IF(COUNTIFS($A$6:$A$505,A328)&gt;1,"Duplicate",""))</x:f>
      </x:c>
      <x:c r="L328" s="2" t="str">
        <x:f>IF(A328="","",IF(OR(AND(E328&lt;&gt;"",B328=""),AND(F328&lt;&gt;"",E328=""),AND(G328&lt;&gt;"",F328=""),AND(H328&lt;&gt;"",G328=""),AND(I328&lt;&gt;"",H328="")),"Missing earlier stage",IF(OR(AND(E328&lt;&gt;"",E328&lt;B328),AND(F328&lt;&gt;"",F328&lt;E328),AND(G328&lt;&gt;"",G328&lt;F328),AND(H328&lt;&gt;"",H328&lt;G328),AND(I328&lt;&gt;"",I328&lt;H328)),"Date order","")))</x:f>
      </x:c>
      <x:c r="M328" s="2" t="str">
        <x:f>IF(A328="","",IF(B328="","Missing capture",""))</x:f>
      </x:c>
      <x:c r="N328" s="2" t="str">
        <x:f>IF(A328="","",IF(AND(ISNUMBER(I328),NOT(ISNUMBER(J328))),1,0))</x:f>
      </x:c>
    </x:row>
    <x:row r="329" ht="23" customHeight="1">
      <x:c r="A329" s="5"/>
      <x:c r="B329" s="6"/>
      <x:c r="C329" s="5"/>
      <x:c r="D329" s="5"/>
      <x:c r="E329" s="6"/>
      <x:c r="F329" s="6"/>
      <x:c r="G329" s="6"/>
      <x:c r="H329" s="6"/>
      <x:c r="I329" s="6"/>
      <x:c r="J329" s="14"/>
      <x:c r="K329" s="2" t="str">
        <x:f>IF(A329="","",IF(COUNTIFS($A$6:$A$505,A329)&gt;1,"Duplicate",""))</x:f>
      </x:c>
      <x:c r="L329" s="2" t="str">
        <x:f>IF(A329="","",IF(OR(AND(E329&lt;&gt;"",B329=""),AND(F329&lt;&gt;"",E329=""),AND(G329&lt;&gt;"",F329=""),AND(H329&lt;&gt;"",G329=""),AND(I329&lt;&gt;"",H329="")),"Missing earlier stage",IF(OR(AND(E329&lt;&gt;"",E329&lt;B329),AND(F329&lt;&gt;"",F329&lt;E329),AND(G329&lt;&gt;"",G329&lt;F329),AND(H329&lt;&gt;"",H329&lt;G329),AND(I329&lt;&gt;"",I329&lt;H329)),"Date order","")))</x:f>
      </x:c>
      <x:c r="M329" s="2" t="str">
        <x:f>IF(A329="","",IF(B329="","Missing capture",""))</x:f>
      </x:c>
      <x:c r="N329" s="2" t="str">
        <x:f>IF(A329="","",IF(AND(ISNUMBER(I329),NOT(ISNUMBER(J329))),1,0))</x:f>
      </x:c>
    </x:row>
    <x:row r="330" ht="23" customHeight="1">
      <x:c r="A330" s="5"/>
      <x:c r="B330" s="6"/>
      <x:c r="C330" s="5"/>
      <x:c r="D330" s="5"/>
      <x:c r="E330" s="6"/>
      <x:c r="F330" s="6"/>
      <x:c r="G330" s="6"/>
      <x:c r="H330" s="6"/>
      <x:c r="I330" s="6"/>
      <x:c r="J330" s="14"/>
      <x:c r="K330" s="2" t="str">
        <x:f>IF(A330="","",IF(COUNTIFS($A$6:$A$505,A330)&gt;1,"Duplicate",""))</x:f>
      </x:c>
      <x:c r="L330" s="2" t="str">
        <x:f>IF(A330="","",IF(OR(AND(E330&lt;&gt;"",B330=""),AND(F330&lt;&gt;"",E330=""),AND(G330&lt;&gt;"",F330=""),AND(H330&lt;&gt;"",G330=""),AND(I330&lt;&gt;"",H330="")),"Missing earlier stage",IF(OR(AND(E330&lt;&gt;"",E330&lt;B330),AND(F330&lt;&gt;"",F330&lt;E330),AND(G330&lt;&gt;"",G330&lt;F330),AND(H330&lt;&gt;"",H330&lt;G330),AND(I330&lt;&gt;"",I330&lt;H330)),"Date order","")))</x:f>
      </x:c>
      <x:c r="M330" s="2" t="str">
        <x:f>IF(A330="","",IF(B330="","Missing capture",""))</x:f>
      </x:c>
      <x:c r="N330" s="2" t="str">
        <x:f>IF(A330="","",IF(AND(ISNUMBER(I330),NOT(ISNUMBER(J330))),1,0))</x:f>
      </x:c>
    </x:row>
    <x:row r="331" ht="23" customHeight="1">
      <x:c r="A331" s="5"/>
      <x:c r="B331" s="6"/>
      <x:c r="C331" s="5"/>
      <x:c r="D331" s="5"/>
      <x:c r="E331" s="6"/>
      <x:c r="F331" s="6"/>
      <x:c r="G331" s="6"/>
      <x:c r="H331" s="6"/>
      <x:c r="I331" s="6"/>
      <x:c r="J331" s="14"/>
      <x:c r="K331" s="2" t="str">
        <x:f>IF(A331="","",IF(COUNTIFS($A$6:$A$505,A331)&gt;1,"Duplicate",""))</x:f>
      </x:c>
      <x:c r="L331" s="2" t="str">
        <x:f>IF(A331="","",IF(OR(AND(E331&lt;&gt;"",B331=""),AND(F331&lt;&gt;"",E331=""),AND(G331&lt;&gt;"",F331=""),AND(H331&lt;&gt;"",G331=""),AND(I331&lt;&gt;"",H331="")),"Missing earlier stage",IF(OR(AND(E331&lt;&gt;"",E331&lt;B331),AND(F331&lt;&gt;"",F331&lt;E331),AND(G331&lt;&gt;"",G331&lt;F331),AND(H331&lt;&gt;"",H331&lt;G331),AND(I331&lt;&gt;"",I331&lt;H331)),"Date order","")))</x:f>
      </x:c>
      <x:c r="M331" s="2" t="str">
        <x:f>IF(A331="","",IF(B331="","Missing capture",""))</x:f>
      </x:c>
      <x:c r="N331" s="2" t="str">
        <x:f>IF(A331="","",IF(AND(ISNUMBER(I331),NOT(ISNUMBER(J331))),1,0))</x:f>
      </x:c>
    </x:row>
    <x:row r="332" ht="23" customHeight="1">
      <x:c r="A332" s="5"/>
      <x:c r="B332" s="6"/>
      <x:c r="C332" s="5"/>
      <x:c r="D332" s="5"/>
      <x:c r="E332" s="6"/>
      <x:c r="F332" s="6"/>
      <x:c r="G332" s="6"/>
      <x:c r="H332" s="6"/>
      <x:c r="I332" s="6"/>
      <x:c r="J332" s="14"/>
      <x:c r="K332" s="2" t="str">
        <x:f>IF(A332="","",IF(COUNTIFS($A$6:$A$505,A332)&gt;1,"Duplicate",""))</x:f>
      </x:c>
      <x:c r="L332" s="2" t="str">
        <x:f>IF(A332="","",IF(OR(AND(E332&lt;&gt;"",B332=""),AND(F332&lt;&gt;"",E332=""),AND(G332&lt;&gt;"",F332=""),AND(H332&lt;&gt;"",G332=""),AND(I332&lt;&gt;"",H332="")),"Missing earlier stage",IF(OR(AND(E332&lt;&gt;"",E332&lt;B332),AND(F332&lt;&gt;"",F332&lt;E332),AND(G332&lt;&gt;"",G332&lt;F332),AND(H332&lt;&gt;"",H332&lt;G332),AND(I332&lt;&gt;"",I332&lt;H332)),"Date order","")))</x:f>
      </x:c>
      <x:c r="M332" s="2" t="str">
        <x:f>IF(A332="","",IF(B332="","Missing capture",""))</x:f>
      </x:c>
      <x:c r="N332" s="2" t="str">
        <x:f>IF(A332="","",IF(AND(ISNUMBER(I332),NOT(ISNUMBER(J332))),1,0))</x:f>
      </x:c>
    </x:row>
    <x:row r="333" ht="23" customHeight="1">
      <x:c r="A333" s="5"/>
      <x:c r="B333" s="6"/>
      <x:c r="C333" s="5"/>
      <x:c r="D333" s="5"/>
      <x:c r="E333" s="6"/>
      <x:c r="F333" s="6"/>
      <x:c r="G333" s="6"/>
      <x:c r="H333" s="6"/>
      <x:c r="I333" s="6"/>
      <x:c r="J333" s="14"/>
      <x:c r="K333" s="2" t="str">
        <x:f>IF(A333="","",IF(COUNTIFS($A$6:$A$505,A333)&gt;1,"Duplicate",""))</x:f>
      </x:c>
      <x:c r="L333" s="2" t="str">
        <x:f>IF(A333="","",IF(OR(AND(E333&lt;&gt;"",B333=""),AND(F333&lt;&gt;"",E333=""),AND(G333&lt;&gt;"",F333=""),AND(H333&lt;&gt;"",G333=""),AND(I333&lt;&gt;"",H333="")),"Missing earlier stage",IF(OR(AND(E333&lt;&gt;"",E333&lt;B333),AND(F333&lt;&gt;"",F333&lt;E333),AND(G333&lt;&gt;"",G333&lt;F333),AND(H333&lt;&gt;"",H333&lt;G333),AND(I333&lt;&gt;"",I333&lt;H333)),"Date order","")))</x:f>
      </x:c>
      <x:c r="M333" s="2" t="str">
        <x:f>IF(A333="","",IF(B333="","Missing capture",""))</x:f>
      </x:c>
      <x:c r="N333" s="2" t="str">
        <x:f>IF(A333="","",IF(AND(ISNUMBER(I333),NOT(ISNUMBER(J333))),1,0))</x:f>
      </x:c>
    </x:row>
    <x:row r="334" ht="23" customHeight="1">
      <x:c r="A334" s="5"/>
      <x:c r="B334" s="6"/>
      <x:c r="C334" s="5"/>
      <x:c r="D334" s="5"/>
      <x:c r="E334" s="6"/>
      <x:c r="F334" s="6"/>
      <x:c r="G334" s="6"/>
      <x:c r="H334" s="6"/>
      <x:c r="I334" s="6"/>
      <x:c r="J334" s="14"/>
      <x:c r="K334" s="2" t="str">
        <x:f>IF(A334="","",IF(COUNTIFS($A$6:$A$505,A334)&gt;1,"Duplicate",""))</x:f>
      </x:c>
      <x:c r="L334" s="2" t="str">
        <x:f>IF(A334="","",IF(OR(AND(E334&lt;&gt;"",B334=""),AND(F334&lt;&gt;"",E334=""),AND(G334&lt;&gt;"",F334=""),AND(H334&lt;&gt;"",G334=""),AND(I334&lt;&gt;"",H334="")),"Missing earlier stage",IF(OR(AND(E334&lt;&gt;"",E334&lt;B334),AND(F334&lt;&gt;"",F334&lt;E334),AND(G334&lt;&gt;"",G334&lt;F334),AND(H334&lt;&gt;"",H334&lt;G334),AND(I334&lt;&gt;"",I334&lt;H334)),"Date order","")))</x:f>
      </x:c>
      <x:c r="M334" s="2" t="str">
        <x:f>IF(A334="","",IF(B334="","Missing capture",""))</x:f>
      </x:c>
      <x:c r="N334" s="2" t="str">
        <x:f>IF(A334="","",IF(AND(ISNUMBER(I334),NOT(ISNUMBER(J334))),1,0))</x:f>
      </x:c>
    </x:row>
    <x:row r="335" ht="23" customHeight="1">
      <x:c r="A335" s="5"/>
      <x:c r="B335" s="6"/>
      <x:c r="C335" s="5"/>
      <x:c r="D335" s="5"/>
      <x:c r="E335" s="6"/>
      <x:c r="F335" s="6"/>
      <x:c r="G335" s="6"/>
      <x:c r="H335" s="6"/>
      <x:c r="I335" s="6"/>
      <x:c r="J335" s="14"/>
      <x:c r="K335" s="2" t="str">
        <x:f>IF(A335="","",IF(COUNTIFS($A$6:$A$505,A335)&gt;1,"Duplicate",""))</x:f>
      </x:c>
      <x:c r="L335" s="2" t="str">
        <x:f>IF(A335="","",IF(OR(AND(E335&lt;&gt;"",B335=""),AND(F335&lt;&gt;"",E335=""),AND(G335&lt;&gt;"",F335=""),AND(H335&lt;&gt;"",G335=""),AND(I335&lt;&gt;"",H335="")),"Missing earlier stage",IF(OR(AND(E335&lt;&gt;"",E335&lt;B335),AND(F335&lt;&gt;"",F335&lt;E335),AND(G335&lt;&gt;"",G335&lt;F335),AND(H335&lt;&gt;"",H335&lt;G335),AND(I335&lt;&gt;"",I335&lt;H335)),"Date order","")))</x:f>
      </x:c>
      <x:c r="M335" s="2" t="str">
        <x:f>IF(A335="","",IF(B335="","Missing capture",""))</x:f>
      </x:c>
      <x:c r="N335" s="2" t="str">
        <x:f>IF(A335="","",IF(AND(ISNUMBER(I335),NOT(ISNUMBER(J335))),1,0))</x:f>
      </x:c>
    </x:row>
    <x:row r="336" ht="23" customHeight="1">
      <x:c r="A336" s="5"/>
      <x:c r="B336" s="6"/>
      <x:c r="C336" s="5"/>
      <x:c r="D336" s="5"/>
      <x:c r="E336" s="6"/>
      <x:c r="F336" s="6"/>
      <x:c r="G336" s="6"/>
      <x:c r="H336" s="6"/>
      <x:c r="I336" s="6"/>
      <x:c r="J336" s="14"/>
      <x:c r="K336" s="2" t="str">
        <x:f>IF(A336="","",IF(COUNTIFS($A$6:$A$505,A336)&gt;1,"Duplicate",""))</x:f>
      </x:c>
      <x:c r="L336" s="2" t="str">
        <x:f>IF(A336="","",IF(OR(AND(E336&lt;&gt;"",B336=""),AND(F336&lt;&gt;"",E336=""),AND(G336&lt;&gt;"",F336=""),AND(H336&lt;&gt;"",G336=""),AND(I336&lt;&gt;"",H336="")),"Missing earlier stage",IF(OR(AND(E336&lt;&gt;"",E336&lt;B336),AND(F336&lt;&gt;"",F336&lt;E336),AND(G336&lt;&gt;"",G336&lt;F336),AND(H336&lt;&gt;"",H336&lt;G336),AND(I336&lt;&gt;"",I336&lt;H336)),"Date order","")))</x:f>
      </x:c>
      <x:c r="M336" s="2" t="str">
        <x:f>IF(A336="","",IF(B336="","Missing capture",""))</x:f>
      </x:c>
      <x:c r="N336" s="2" t="str">
        <x:f>IF(A336="","",IF(AND(ISNUMBER(I336),NOT(ISNUMBER(J336))),1,0))</x:f>
      </x:c>
    </x:row>
    <x:row r="337" ht="23" customHeight="1">
      <x:c r="A337" s="5"/>
      <x:c r="B337" s="6"/>
      <x:c r="C337" s="5"/>
      <x:c r="D337" s="5"/>
      <x:c r="E337" s="6"/>
      <x:c r="F337" s="6"/>
      <x:c r="G337" s="6"/>
      <x:c r="H337" s="6"/>
      <x:c r="I337" s="6"/>
      <x:c r="J337" s="14"/>
      <x:c r="K337" s="2" t="str">
        <x:f>IF(A337="","",IF(COUNTIFS($A$6:$A$505,A337)&gt;1,"Duplicate",""))</x:f>
      </x:c>
      <x:c r="L337" s="2" t="str">
        <x:f>IF(A337="","",IF(OR(AND(E337&lt;&gt;"",B337=""),AND(F337&lt;&gt;"",E337=""),AND(G337&lt;&gt;"",F337=""),AND(H337&lt;&gt;"",G337=""),AND(I337&lt;&gt;"",H337="")),"Missing earlier stage",IF(OR(AND(E337&lt;&gt;"",E337&lt;B337),AND(F337&lt;&gt;"",F337&lt;E337),AND(G337&lt;&gt;"",G337&lt;F337),AND(H337&lt;&gt;"",H337&lt;G337),AND(I337&lt;&gt;"",I337&lt;H337)),"Date order","")))</x:f>
      </x:c>
      <x:c r="M337" s="2" t="str">
        <x:f>IF(A337="","",IF(B337="","Missing capture",""))</x:f>
      </x:c>
      <x:c r="N337" s="2" t="str">
        <x:f>IF(A337="","",IF(AND(ISNUMBER(I337),NOT(ISNUMBER(J337))),1,0))</x:f>
      </x:c>
    </x:row>
    <x:row r="338" ht="23" customHeight="1">
      <x:c r="A338" s="5"/>
      <x:c r="B338" s="6"/>
      <x:c r="C338" s="5"/>
      <x:c r="D338" s="5"/>
      <x:c r="E338" s="6"/>
      <x:c r="F338" s="6"/>
      <x:c r="G338" s="6"/>
      <x:c r="H338" s="6"/>
      <x:c r="I338" s="6"/>
      <x:c r="J338" s="14"/>
      <x:c r="K338" s="2" t="str">
        <x:f>IF(A338="","",IF(COUNTIFS($A$6:$A$505,A338)&gt;1,"Duplicate",""))</x:f>
      </x:c>
      <x:c r="L338" s="2" t="str">
        <x:f>IF(A338="","",IF(OR(AND(E338&lt;&gt;"",B338=""),AND(F338&lt;&gt;"",E338=""),AND(G338&lt;&gt;"",F338=""),AND(H338&lt;&gt;"",G338=""),AND(I338&lt;&gt;"",H338="")),"Missing earlier stage",IF(OR(AND(E338&lt;&gt;"",E338&lt;B338),AND(F338&lt;&gt;"",F338&lt;E338),AND(G338&lt;&gt;"",G338&lt;F338),AND(H338&lt;&gt;"",H338&lt;G338),AND(I338&lt;&gt;"",I338&lt;H338)),"Date order","")))</x:f>
      </x:c>
      <x:c r="M338" s="2" t="str">
        <x:f>IF(A338="","",IF(B338="","Missing capture",""))</x:f>
      </x:c>
      <x:c r="N338" s="2" t="str">
        <x:f>IF(A338="","",IF(AND(ISNUMBER(I338),NOT(ISNUMBER(J338))),1,0))</x:f>
      </x:c>
    </x:row>
    <x:row r="339" ht="23" customHeight="1">
      <x:c r="A339" s="5"/>
      <x:c r="B339" s="6"/>
      <x:c r="C339" s="5"/>
      <x:c r="D339" s="5"/>
      <x:c r="E339" s="6"/>
      <x:c r="F339" s="6"/>
      <x:c r="G339" s="6"/>
      <x:c r="H339" s="6"/>
      <x:c r="I339" s="6"/>
      <x:c r="J339" s="14"/>
      <x:c r="K339" s="2" t="str">
        <x:f>IF(A339="","",IF(COUNTIFS($A$6:$A$505,A339)&gt;1,"Duplicate",""))</x:f>
      </x:c>
      <x:c r="L339" s="2" t="str">
        <x:f>IF(A339="","",IF(OR(AND(E339&lt;&gt;"",B339=""),AND(F339&lt;&gt;"",E339=""),AND(G339&lt;&gt;"",F339=""),AND(H339&lt;&gt;"",G339=""),AND(I339&lt;&gt;"",H339="")),"Missing earlier stage",IF(OR(AND(E339&lt;&gt;"",E339&lt;B339),AND(F339&lt;&gt;"",F339&lt;E339),AND(G339&lt;&gt;"",G339&lt;F339),AND(H339&lt;&gt;"",H339&lt;G339),AND(I339&lt;&gt;"",I339&lt;H339)),"Date order","")))</x:f>
      </x:c>
      <x:c r="M339" s="2" t="str">
        <x:f>IF(A339="","",IF(B339="","Missing capture",""))</x:f>
      </x:c>
      <x:c r="N339" s="2" t="str">
        <x:f>IF(A339="","",IF(AND(ISNUMBER(I339),NOT(ISNUMBER(J339))),1,0))</x:f>
      </x:c>
    </x:row>
    <x:row r="340" ht="23" customHeight="1">
      <x:c r="A340" s="5"/>
      <x:c r="B340" s="6"/>
      <x:c r="C340" s="5"/>
      <x:c r="D340" s="5"/>
      <x:c r="E340" s="6"/>
      <x:c r="F340" s="6"/>
      <x:c r="G340" s="6"/>
      <x:c r="H340" s="6"/>
      <x:c r="I340" s="6"/>
      <x:c r="J340" s="14"/>
      <x:c r="K340" s="2" t="str">
        <x:f>IF(A340="","",IF(COUNTIFS($A$6:$A$505,A340)&gt;1,"Duplicate",""))</x:f>
      </x:c>
      <x:c r="L340" s="2" t="str">
        <x:f>IF(A340="","",IF(OR(AND(E340&lt;&gt;"",B340=""),AND(F340&lt;&gt;"",E340=""),AND(G340&lt;&gt;"",F340=""),AND(H340&lt;&gt;"",G340=""),AND(I340&lt;&gt;"",H340="")),"Missing earlier stage",IF(OR(AND(E340&lt;&gt;"",E340&lt;B340),AND(F340&lt;&gt;"",F340&lt;E340),AND(G340&lt;&gt;"",G340&lt;F340),AND(H340&lt;&gt;"",H340&lt;G340),AND(I340&lt;&gt;"",I340&lt;H340)),"Date order","")))</x:f>
      </x:c>
      <x:c r="M340" s="2" t="str">
        <x:f>IF(A340="","",IF(B340="","Missing capture",""))</x:f>
      </x:c>
      <x:c r="N340" s="2" t="str">
        <x:f>IF(A340="","",IF(AND(ISNUMBER(I340),NOT(ISNUMBER(J340))),1,0))</x:f>
      </x:c>
    </x:row>
    <x:row r="341" ht="23" customHeight="1">
      <x:c r="A341" s="5"/>
      <x:c r="B341" s="6"/>
      <x:c r="C341" s="5"/>
      <x:c r="D341" s="5"/>
      <x:c r="E341" s="6"/>
      <x:c r="F341" s="6"/>
      <x:c r="G341" s="6"/>
      <x:c r="H341" s="6"/>
      <x:c r="I341" s="6"/>
      <x:c r="J341" s="14"/>
      <x:c r="K341" s="2" t="str">
        <x:f>IF(A341="","",IF(COUNTIFS($A$6:$A$505,A341)&gt;1,"Duplicate",""))</x:f>
      </x:c>
      <x:c r="L341" s="2" t="str">
        <x:f>IF(A341="","",IF(OR(AND(E341&lt;&gt;"",B341=""),AND(F341&lt;&gt;"",E341=""),AND(G341&lt;&gt;"",F341=""),AND(H341&lt;&gt;"",G341=""),AND(I341&lt;&gt;"",H341="")),"Missing earlier stage",IF(OR(AND(E341&lt;&gt;"",E341&lt;B341),AND(F341&lt;&gt;"",F341&lt;E341),AND(G341&lt;&gt;"",G341&lt;F341),AND(H341&lt;&gt;"",H341&lt;G341),AND(I341&lt;&gt;"",I341&lt;H341)),"Date order","")))</x:f>
      </x:c>
      <x:c r="M341" s="2" t="str">
        <x:f>IF(A341="","",IF(B341="","Missing capture",""))</x:f>
      </x:c>
      <x:c r="N341" s="2" t="str">
        <x:f>IF(A341="","",IF(AND(ISNUMBER(I341),NOT(ISNUMBER(J341))),1,0))</x:f>
      </x:c>
    </x:row>
    <x:row r="342" ht="23" customHeight="1">
      <x:c r="A342" s="5"/>
      <x:c r="B342" s="6"/>
      <x:c r="C342" s="5"/>
      <x:c r="D342" s="5"/>
      <x:c r="E342" s="6"/>
      <x:c r="F342" s="6"/>
      <x:c r="G342" s="6"/>
      <x:c r="H342" s="6"/>
      <x:c r="I342" s="6"/>
      <x:c r="J342" s="14"/>
      <x:c r="K342" s="2" t="str">
        <x:f>IF(A342="","",IF(COUNTIFS($A$6:$A$505,A342)&gt;1,"Duplicate",""))</x:f>
      </x:c>
      <x:c r="L342" s="2" t="str">
        <x:f>IF(A342="","",IF(OR(AND(E342&lt;&gt;"",B342=""),AND(F342&lt;&gt;"",E342=""),AND(G342&lt;&gt;"",F342=""),AND(H342&lt;&gt;"",G342=""),AND(I342&lt;&gt;"",H342="")),"Missing earlier stage",IF(OR(AND(E342&lt;&gt;"",E342&lt;B342),AND(F342&lt;&gt;"",F342&lt;E342),AND(G342&lt;&gt;"",G342&lt;F342),AND(H342&lt;&gt;"",H342&lt;G342),AND(I342&lt;&gt;"",I342&lt;H342)),"Date order","")))</x:f>
      </x:c>
      <x:c r="M342" s="2" t="str">
        <x:f>IF(A342="","",IF(B342="","Missing capture",""))</x:f>
      </x:c>
      <x:c r="N342" s="2" t="str">
        <x:f>IF(A342="","",IF(AND(ISNUMBER(I342),NOT(ISNUMBER(J342))),1,0))</x:f>
      </x:c>
    </x:row>
    <x:row r="343" ht="23" customHeight="1">
      <x:c r="A343" s="5"/>
      <x:c r="B343" s="6"/>
      <x:c r="C343" s="5"/>
      <x:c r="D343" s="5"/>
      <x:c r="E343" s="6"/>
      <x:c r="F343" s="6"/>
      <x:c r="G343" s="6"/>
      <x:c r="H343" s="6"/>
      <x:c r="I343" s="6"/>
      <x:c r="J343" s="14"/>
      <x:c r="K343" s="2" t="str">
        <x:f>IF(A343="","",IF(COUNTIFS($A$6:$A$505,A343)&gt;1,"Duplicate",""))</x:f>
      </x:c>
      <x:c r="L343" s="2" t="str">
        <x:f>IF(A343="","",IF(OR(AND(E343&lt;&gt;"",B343=""),AND(F343&lt;&gt;"",E343=""),AND(G343&lt;&gt;"",F343=""),AND(H343&lt;&gt;"",G343=""),AND(I343&lt;&gt;"",H343="")),"Missing earlier stage",IF(OR(AND(E343&lt;&gt;"",E343&lt;B343),AND(F343&lt;&gt;"",F343&lt;E343),AND(G343&lt;&gt;"",G343&lt;F343),AND(H343&lt;&gt;"",H343&lt;G343),AND(I343&lt;&gt;"",I343&lt;H343)),"Date order","")))</x:f>
      </x:c>
      <x:c r="M343" s="2" t="str">
        <x:f>IF(A343="","",IF(B343="","Missing capture",""))</x:f>
      </x:c>
      <x:c r="N343" s="2" t="str">
        <x:f>IF(A343="","",IF(AND(ISNUMBER(I343),NOT(ISNUMBER(J343))),1,0))</x:f>
      </x:c>
    </x:row>
    <x:row r="344" ht="23" customHeight="1">
      <x:c r="A344" s="5"/>
      <x:c r="B344" s="6"/>
      <x:c r="C344" s="5"/>
      <x:c r="D344" s="5"/>
      <x:c r="E344" s="6"/>
      <x:c r="F344" s="6"/>
      <x:c r="G344" s="6"/>
      <x:c r="H344" s="6"/>
      <x:c r="I344" s="6"/>
      <x:c r="J344" s="14"/>
      <x:c r="K344" s="2" t="str">
        <x:f>IF(A344="","",IF(COUNTIFS($A$6:$A$505,A344)&gt;1,"Duplicate",""))</x:f>
      </x:c>
      <x:c r="L344" s="2" t="str">
        <x:f>IF(A344="","",IF(OR(AND(E344&lt;&gt;"",B344=""),AND(F344&lt;&gt;"",E344=""),AND(G344&lt;&gt;"",F344=""),AND(H344&lt;&gt;"",G344=""),AND(I344&lt;&gt;"",H344="")),"Missing earlier stage",IF(OR(AND(E344&lt;&gt;"",E344&lt;B344),AND(F344&lt;&gt;"",F344&lt;E344),AND(G344&lt;&gt;"",G344&lt;F344),AND(H344&lt;&gt;"",H344&lt;G344),AND(I344&lt;&gt;"",I344&lt;H344)),"Date order","")))</x:f>
      </x:c>
      <x:c r="M344" s="2" t="str">
        <x:f>IF(A344="","",IF(B344="","Missing capture",""))</x:f>
      </x:c>
      <x:c r="N344" s="2" t="str">
        <x:f>IF(A344="","",IF(AND(ISNUMBER(I344),NOT(ISNUMBER(J344))),1,0))</x:f>
      </x:c>
    </x:row>
    <x:row r="345" ht="23" customHeight="1">
      <x:c r="A345" s="5"/>
      <x:c r="B345" s="6"/>
      <x:c r="C345" s="5"/>
      <x:c r="D345" s="5"/>
      <x:c r="E345" s="6"/>
      <x:c r="F345" s="6"/>
      <x:c r="G345" s="6"/>
      <x:c r="H345" s="6"/>
      <x:c r="I345" s="6"/>
      <x:c r="J345" s="14"/>
      <x:c r="K345" s="2" t="str">
        <x:f>IF(A345="","",IF(COUNTIFS($A$6:$A$505,A345)&gt;1,"Duplicate",""))</x:f>
      </x:c>
      <x:c r="L345" s="2" t="str">
        <x:f>IF(A345="","",IF(OR(AND(E345&lt;&gt;"",B345=""),AND(F345&lt;&gt;"",E345=""),AND(G345&lt;&gt;"",F345=""),AND(H345&lt;&gt;"",G345=""),AND(I345&lt;&gt;"",H345="")),"Missing earlier stage",IF(OR(AND(E345&lt;&gt;"",E345&lt;B345),AND(F345&lt;&gt;"",F345&lt;E345),AND(G345&lt;&gt;"",G345&lt;F345),AND(H345&lt;&gt;"",H345&lt;G345),AND(I345&lt;&gt;"",I345&lt;H345)),"Date order","")))</x:f>
      </x:c>
      <x:c r="M345" s="2" t="str">
        <x:f>IF(A345="","",IF(B345="","Missing capture",""))</x:f>
      </x:c>
      <x:c r="N345" s="2" t="str">
        <x:f>IF(A345="","",IF(AND(ISNUMBER(I345),NOT(ISNUMBER(J345))),1,0))</x:f>
      </x:c>
    </x:row>
    <x:row r="346" ht="23" customHeight="1">
      <x:c r="A346" s="5"/>
      <x:c r="B346" s="6"/>
      <x:c r="C346" s="5"/>
      <x:c r="D346" s="5"/>
      <x:c r="E346" s="6"/>
      <x:c r="F346" s="6"/>
      <x:c r="G346" s="6"/>
      <x:c r="H346" s="6"/>
      <x:c r="I346" s="6"/>
      <x:c r="J346" s="14"/>
      <x:c r="K346" s="2" t="str">
        <x:f>IF(A346="","",IF(COUNTIFS($A$6:$A$505,A346)&gt;1,"Duplicate",""))</x:f>
      </x:c>
      <x:c r="L346" s="2" t="str">
        <x:f>IF(A346="","",IF(OR(AND(E346&lt;&gt;"",B346=""),AND(F346&lt;&gt;"",E346=""),AND(G346&lt;&gt;"",F346=""),AND(H346&lt;&gt;"",G346=""),AND(I346&lt;&gt;"",H346="")),"Missing earlier stage",IF(OR(AND(E346&lt;&gt;"",E346&lt;B346),AND(F346&lt;&gt;"",F346&lt;E346),AND(G346&lt;&gt;"",G346&lt;F346),AND(H346&lt;&gt;"",H346&lt;G346),AND(I346&lt;&gt;"",I346&lt;H346)),"Date order","")))</x:f>
      </x:c>
      <x:c r="M346" s="2" t="str">
        <x:f>IF(A346="","",IF(B346="","Missing capture",""))</x:f>
      </x:c>
      <x:c r="N346" s="2" t="str">
        <x:f>IF(A346="","",IF(AND(ISNUMBER(I346),NOT(ISNUMBER(J346))),1,0))</x:f>
      </x:c>
    </x:row>
    <x:row r="347" ht="23" customHeight="1">
      <x:c r="A347" s="5"/>
      <x:c r="B347" s="6"/>
      <x:c r="C347" s="5"/>
      <x:c r="D347" s="5"/>
      <x:c r="E347" s="6"/>
      <x:c r="F347" s="6"/>
      <x:c r="G347" s="6"/>
      <x:c r="H347" s="6"/>
      <x:c r="I347" s="6"/>
      <x:c r="J347" s="14"/>
      <x:c r="K347" s="2" t="str">
        <x:f>IF(A347="","",IF(COUNTIFS($A$6:$A$505,A347)&gt;1,"Duplicate",""))</x:f>
      </x:c>
      <x:c r="L347" s="2" t="str">
        <x:f>IF(A347="","",IF(OR(AND(E347&lt;&gt;"",B347=""),AND(F347&lt;&gt;"",E347=""),AND(G347&lt;&gt;"",F347=""),AND(H347&lt;&gt;"",G347=""),AND(I347&lt;&gt;"",H347="")),"Missing earlier stage",IF(OR(AND(E347&lt;&gt;"",E347&lt;B347),AND(F347&lt;&gt;"",F347&lt;E347),AND(G347&lt;&gt;"",G347&lt;F347),AND(H347&lt;&gt;"",H347&lt;G347),AND(I347&lt;&gt;"",I347&lt;H347)),"Date order","")))</x:f>
      </x:c>
      <x:c r="M347" s="2" t="str">
        <x:f>IF(A347="","",IF(B347="","Missing capture",""))</x:f>
      </x:c>
      <x:c r="N347" s="2" t="str">
        <x:f>IF(A347="","",IF(AND(ISNUMBER(I347),NOT(ISNUMBER(J347))),1,0))</x:f>
      </x:c>
    </x:row>
    <x:row r="348" ht="23" customHeight="1">
      <x:c r="A348" s="5"/>
      <x:c r="B348" s="6"/>
      <x:c r="C348" s="5"/>
      <x:c r="D348" s="5"/>
      <x:c r="E348" s="6"/>
      <x:c r="F348" s="6"/>
      <x:c r="G348" s="6"/>
      <x:c r="H348" s="6"/>
      <x:c r="I348" s="6"/>
      <x:c r="J348" s="14"/>
      <x:c r="K348" s="2" t="str">
        <x:f>IF(A348="","",IF(COUNTIFS($A$6:$A$505,A348)&gt;1,"Duplicate",""))</x:f>
      </x:c>
      <x:c r="L348" s="2" t="str">
        <x:f>IF(A348="","",IF(OR(AND(E348&lt;&gt;"",B348=""),AND(F348&lt;&gt;"",E348=""),AND(G348&lt;&gt;"",F348=""),AND(H348&lt;&gt;"",G348=""),AND(I348&lt;&gt;"",H348="")),"Missing earlier stage",IF(OR(AND(E348&lt;&gt;"",E348&lt;B348),AND(F348&lt;&gt;"",F348&lt;E348),AND(G348&lt;&gt;"",G348&lt;F348),AND(H348&lt;&gt;"",H348&lt;G348),AND(I348&lt;&gt;"",I348&lt;H348)),"Date order","")))</x:f>
      </x:c>
      <x:c r="M348" s="2" t="str">
        <x:f>IF(A348="","",IF(B348="","Missing capture",""))</x:f>
      </x:c>
      <x:c r="N348" s="2" t="str">
        <x:f>IF(A348="","",IF(AND(ISNUMBER(I348),NOT(ISNUMBER(J348))),1,0))</x:f>
      </x:c>
    </x:row>
    <x:row r="349" ht="23" customHeight="1">
      <x:c r="A349" s="5"/>
      <x:c r="B349" s="6"/>
      <x:c r="C349" s="5"/>
      <x:c r="D349" s="5"/>
      <x:c r="E349" s="6"/>
      <x:c r="F349" s="6"/>
      <x:c r="G349" s="6"/>
      <x:c r="H349" s="6"/>
      <x:c r="I349" s="6"/>
      <x:c r="J349" s="14"/>
      <x:c r="K349" s="2" t="str">
        <x:f>IF(A349="","",IF(COUNTIFS($A$6:$A$505,A349)&gt;1,"Duplicate",""))</x:f>
      </x:c>
      <x:c r="L349" s="2" t="str">
        <x:f>IF(A349="","",IF(OR(AND(E349&lt;&gt;"",B349=""),AND(F349&lt;&gt;"",E349=""),AND(G349&lt;&gt;"",F349=""),AND(H349&lt;&gt;"",G349=""),AND(I349&lt;&gt;"",H349="")),"Missing earlier stage",IF(OR(AND(E349&lt;&gt;"",E349&lt;B349),AND(F349&lt;&gt;"",F349&lt;E349),AND(G349&lt;&gt;"",G349&lt;F349),AND(H349&lt;&gt;"",H349&lt;G349),AND(I349&lt;&gt;"",I349&lt;H349)),"Date order","")))</x:f>
      </x:c>
      <x:c r="M349" s="2" t="str">
        <x:f>IF(A349="","",IF(B349="","Missing capture",""))</x:f>
      </x:c>
      <x:c r="N349" s="2" t="str">
        <x:f>IF(A349="","",IF(AND(ISNUMBER(I349),NOT(ISNUMBER(J349))),1,0))</x:f>
      </x:c>
    </x:row>
    <x:row r="350" ht="23" customHeight="1">
      <x:c r="A350" s="5"/>
      <x:c r="B350" s="6"/>
      <x:c r="C350" s="5"/>
      <x:c r="D350" s="5"/>
      <x:c r="E350" s="6"/>
      <x:c r="F350" s="6"/>
      <x:c r="G350" s="6"/>
      <x:c r="H350" s="6"/>
      <x:c r="I350" s="6"/>
      <x:c r="J350" s="14"/>
      <x:c r="K350" s="2" t="str">
        <x:f>IF(A350="","",IF(COUNTIFS($A$6:$A$505,A350)&gt;1,"Duplicate",""))</x:f>
      </x:c>
      <x:c r="L350" s="2" t="str">
        <x:f>IF(A350="","",IF(OR(AND(E350&lt;&gt;"",B350=""),AND(F350&lt;&gt;"",E350=""),AND(G350&lt;&gt;"",F350=""),AND(H350&lt;&gt;"",G350=""),AND(I350&lt;&gt;"",H350="")),"Missing earlier stage",IF(OR(AND(E350&lt;&gt;"",E350&lt;B350),AND(F350&lt;&gt;"",F350&lt;E350),AND(G350&lt;&gt;"",G350&lt;F350),AND(H350&lt;&gt;"",H350&lt;G350),AND(I350&lt;&gt;"",I350&lt;H350)),"Date order","")))</x:f>
      </x:c>
      <x:c r="M350" s="2" t="str">
        <x:f>IF(A350="","",IF(B350="","Missing capture",""))</x:f>
      </x:c>
      <x:c r="N350" s="2" t="str">
        <x:f>IF(A350="","",IF(AND(ISNUMBER(I350),NOT(ISNUMBER(J350))),1,0))</x:f>
      </x:c>
    </x:row>
    <x:row r="351" ht="23" customHeight="1">
      <x:c r="A351" s="5"/>
      <x:c r="B351" s="6"/>
      <x:c r="C351" s="5"/>
      <x:c r="D351" s="5"/>
      <x:c r="E351" s="6"/>
      <x:c r="F351" s="6"/>
      <x:c r="G351" s="6"/>
      <x:c r="H351" s="6"/>
      <x:c r="I351" s="6"/>
      <x:c r="J351" s="14"/>
      <x:c r="K351" s="2" t="str">
        <x:f>IF(A351="","",IF(COUNTIFS($A$6:$A$505,A351)&gt;1,"Duplicate",""))</x:f>
      </x:c>
      <x:c r="L351" s="2" t="str">
        <x:f>IF(A351="","",IF(OR(AND(E351&lt;&gt;"",B351=""),AND(F351&lt;&gt;"",E351=""),AND(G351&lt;&gt;"",F351=""),AND(H351&lt;&gt;"",G351=""),AND(I351&lt;&gt;"",H351="")),"Missing earlier stage",IF(OR(AND(E351&lt;&gt;"",E351&lt;B351),AND(F351&lt;&gt;"",F351&lt;E351),AND(G351&lt;&gt;"",G351&lt;F351),AND(H351&lt;&gt;"",H351&lt;G351),AND(I351&lt;&gt;"",I351&lt;H351)),"Date order","")))</x:f>
      </x:c>
      <x:c r="M351" s="2" t="str">
        <x:f>IF(A351="","",IF(B351="","Missing capture",""))</x:f>
      </x:c>
      <x:c r="N351" s="2" t="str">
        <x:f>IF(A351="","",IF(AND(ISNUMBER(I351),NOT(ISNUMBER(J351))),1,0))</x:f>
      </x:c>
    </x:row>
    <x:row r="352" ht="23" customHeight="1">
      <x:c r="A352" s="5"/>
      <x:c r="B352" s="6"/>
      <x:c r="C352" s="5"/>
      <x:c r="D352" s="5"/>
      <x:c r="E352" s="6"/>
      <x:c r="F352" s="6"/>
      <x:c r="G352" s="6"/>
      <x:c r="H352" s="6"/>
      <x:c r="I352" s="6"/>
      <x:c r="J352" s="14"/>
      <x:c r="K352" s="2" t="str">
        <x:f>IF(A352="","",IF(COUNTIFS($A$6:$A$505,A352)&gt;1,"Duplicate",""))</x:f>
      </x:c>
      <x:c r="L352" s="2" t="str">
        <x:f>IF(A352="","",IF(OR(AND(E352&lt;&gt;"",B352=""),AND(F352&lt;&gt;"",E352=""),AND(G352&lt;&gt;"",F352=""),AND(H352&lt;&gt;"",G352=""),AND(I352&lt;&gt;"",H352="")),"Missing earlier stage",IF(OR(AND(E352&lt;&gt;"",E352&lt;B352),AND(F352&lt;&gt;"",F352&lt;E352),AND(G352&lt;&gt;"",G352&lt;F352),AND(H352&lt;&gt;"",H352&lt;G352),AND(I352&lt;&gt;"",I352&lt;H352)),"Date order","")))</x:f>
      </x:c>
      <x:c r="M352" s="2" t="str">
        <x:f>IF(A352="","",IF(B352="","Missing capture",""))</x:f>
      </x:c>
      <x:c r="N352" s="2" t="str">
        <x:f>IF(A352="","",IF(AND(ISNUMBER(I352),NOT(ISNUMBER(J352))),1,0))</x:f>
      </x:c>
    </x:row>
    <x:row r="353" ht="23" customHeight="1">
      <x:c r="A353" s="5"/>
      <x:c r="B353" s="6"/>
      <x:c r="C353" s="5"/>
      <x:c r="D353" s="5"/>
      <x:c r="E353" s="6"/>
      <x:c r="F353" s="6"/>
      <x:c r="G353" s="6"/>
      <x:c r="H353" s="6"/>
      <x:c r="I353" s="6"/>
      <x:c r="J353" s="14"/>
      <x:c r="K353" s="2" t="str">
        <x:f>IF(A353="","",IF(COUNTIFS($A$6:$A$505,A353)&gt;1,"Duplicate",""))</x:f>
      </x:c>
      <x:c r="L353" s="2" t="str">
        <x:f>IF(A353="","",IF(OR(AND(E353&lt;&gt;"",B353=""),AND(F353&lt;&gt;"",E353=""),AND(G353&lt;&gt;"",F353=""),AND(H353&lt;&gt;"",G353=""),AND(I353&lt;&gt;"",H353="")),"Missing earlier stage",IF(OR(AND(E353&lt;&gt;"",E353&lt;B353),AND(F353&lt;&gt;"",F353&lt;E353),AND(G353&lt;&gt;"",G353&lt;F353),AND(H353&lt;&gt;"",H353&lt;G353),AND(I353&lt;&gt;"",I353&lt;H353)),"Date order","")))</x:f>
      </x:c>
      <x:c r="M353" s="2" t="str">
        <x:f>IF(A353="","",IF(B353="","Missing capture",""))</x:f>
      </x:c>
      <x:c r="N353" s="2" t="str">
        <x:f>IF(A353="","",IF(AND(ISNUMBER(I353),NOT(ISNUMBER(J353))),1,0))</x:f>
      </x:c>
    </x:row>
    <x:row r="354" ht="23" customHeight="1">
      <x:c r="A354" s="5"/>
      <x:c r="B354" s="6"/>
      <x:c r="C354" s="5"/>
      <x:c r="D354" s="5"/>
      <x:c r="E354" s="6"/>
      <x:c r="F354" s="6"/>
      <x:c r="G354" s="6"/>
      <x:c r="H354" s="6"/>
      <x:c r="I354" s="6"/>
      <x:c r="J354" s="14"/>
      <x:c r="K354" s="2" t="str">
        <x:f>IF(A354="","",IF(COUNTIFS($A$6:$A$505,A354)&gt;1,"Duplicate",""))</x:f>
      </x:c>
      <x:c r="L354" s="2" t="str">
        <x:f>IF(A354="","",IF(OR(AND(E354&lt;&gt;"",B354=""),AND(F354&lt;&gt;"",E354=""),AND(G354&lt;&gt;"",F354=""),AND(H354&lt;&gt;"",G354=""),AND(I354&lt;&gt;"",H354="")),"Missing earlier stage",IF(OR(AND(E354&lt;&gt;"",E354&lt;B354),AND(F354&lt;&gt;"",F354&lt;E354),AND(G354&lt;&gt;"",G354&lt;F354),AND(H354&lt;&gt;"",H354&lt;G354),AND(I354&lt;&gt;"",I354&lt;H354)),"Date order","")))</x:f>
      </x:c>
      <x:c r="M354" s="2" t="str">
        <x:f>IF(A354="","",IF(B354="","Missing capture",""))</x:f>
      </x:c>
      <x:c r="N354" s="2" t="str">
        <x:f>IF(A354="","",IF(AND(ISNUMBER(I354),NOT(ISNUMBER(J354))),1,0))</x:f>
      </x:c>
    </x:row>
    <x:row r="355" ht="23" customHeight="1">
      <x:c r="A355" s="5"/>
      <x:c r="B355" s="6"/>
      <x:c r="C355" s="5"/>
      <x:c r="D355" s="5"/>
      <x:c r="E355" s="6"/>
      <x:c r="F355" s="6"/>
      <x:c r="G355" s="6"/>
      <x:c r="H355" s="6"/>
      <x:c r="I355" s="6"/>
      <x:c r="J355" s="14"/>
      <x:c r="K355" s="2" t="str">
        <x:f>IF(A355="","",IF(COUNTIFS($A$6:$A$505,A355)&gt;1,"Duplicate",""))</x:f>
      </x:c>
      <x:c r="L355" s="2" t="str">
        <x:f>IF(A355="","",IF(OR(AND(E355&lt;&gt;"",B355=""),AND(F355&lt;&gt;"",E355=""),AND(G355&lt;&gt;"",F355=""),AND(H355&lt;&gt;"",G355=""),AND(I355&lt;&gt;"",H355="")),"Missing earlier stage",IF(OR(AND(E355&lt;&gt;"",E355&lt;B355),AND(F355&lt;&gt;"",F355&lt;E355),AND(G355&lt;&gt;"",G355&lt;F355),AND(H355&lt;&gt;"",H355&lt;G355),AND(I355&lt;&gt;"",I355&lt;H355)),"Date order","")))</x:f>
      </x:c>
      <x:c r="M355" s="2" t="str">
        <x:f>IF(A355="","",IF(B355="","Missing capture",""))</x:f>
      </x:c>
      <x:c r="N355" s="2" t="str">
        <x:f>IF(A355="","",IF(AND(ISNUMBER(I355),NOT(ISNUMBER(J355))),1,0))</x:f>
      </x:c>
    </x:row>
    <x:row r="356" ht="23" customHeight="1">
      <x:c r="A356" s="5"/>
      <x:c r="B356" s="6"/>
      <x:c r="C356" s="5"/>
      <x:c r="D356" s="5"/>
      <x:c r="E356" s="6"/>
      <x:c r="F356" s="6"/>
      <x:c r="G356" s="6"/>
      <x:c r="H356" s="6"/>
      <x:c r="I356" s="6"/>
      <x:c r="J356" s="14"/>
      <x:c r="K356" s="2" t="str">
        <x:f>IF(A356="","",IF(COUNTIFS($A$6:$A$505,A356)&gt;1,"Duplicate",""))</x:f>
      </x:c>
      <x:c r="L356" s="2" t="str">
        <x:f>IF(A356="","",IF(OR(AND(E356&lt;&gt;"",B356=""),AND(F356&lt;&gt;"",E356=""),AND(G356&lt;&gt;"",F356=""),AND(H356&lt;&gt;"",G356=""),AND(I356&lt;&gt;"",H356="")),"Missing earlier stage",IF(OR(AND(E356&lt;&gt;"",E356&lt;B356),AND(F356&lt;&gt;"",F356&lt;E356),AND(G356&lt;&gt;"",G356&lt;F356),AND(H356&lt;&gt;"",H356&lt;G356),AND(I356&lt;&gt;"",I356&lt;H356)),"Date order","")))</x:f>
      </x:c>
      <x:c r="M356" s="2" t="str">
        <x:f>IF(A356="","",IF(B356="","Missing capture",""))</x:f>
      </x:c>
      <x:c r="N356" s="2" t="str">
        <x:f>IF(A356="","",IF(AND(ISNUMBER(I356),NOT(ISNUMBER(J356))),1,0))</x:f>
      </x:c>
    </x:row>
    <x:row r="357" ht="23" customHeight="1">
      <x:c r="A357" s="5"/>
      <x:c r="B357" s="6"/>
      <x:c r="C357" s="5"/>
      <x:c r="D357" s="5"/>
      <x:c r="E357" s="6"/>
      <x:c r="F357" s="6"/>
      <x:c r="G357" s="6"/>
      <x:c r="H357" s="6"/>
      <x:c r="I357" s="6"/>
      <x:c r="J357" s="14"/>
      <x:c r="K357" s="2" t="str">
        <x:f>IF(A357="","",IF(COUNTIFS($A$6:$A$505,A357)&gt;1,"Duplicate",""))</x:f>
      </x:c>
      <x:c r="L357" s="2" t="str">
        <x:f>IF(A357="","",IF(OR(AND(E357&lt;&gt;"",B357=""),AND(F357&lt;&gt;"",E357=""),AND(G357&lt;&gt;"",F357=""),AND(H357&lt;&gt;"",G357=""),AND(I357&lt;&gt;"",H357="")),"Missing earlier stage",IF(OR(AND(E357&lt;&gt;"",E357&lt;B357),AND(F357&lt;&gt;"",F357&lt;E357),AND(G357&lt;&gt;"",G357&lt;F357),AND(H357&lt;&gt;"",H357&lt;G357),AND(I357&lt;&gt;"",I357&lt;H357)),"Date order","")))</x:f>
      </x:c>
      <x:c r="M357" s="2" t="str">
        <x:f>IF(A357="","",IF(B357="","Missing capture",""))</x:f>
      </x:c>
      <x:c r="N357" s="2" t="str">
        <x:f>IF(A357="","",IF(AND(ISNUMBER(I357),NOT(ISNUMBER(J357))),1,0))</x:f>
      </x:c>
    </x:row>
    <x:row r="358" ht="23" customHeight="1">
      <x:c r="A358" s="5"/>
      <x:c r="B358" s="6"/>
      <x:c r="C358" s="5"/>
      <x:c r="D358" s="5"/>
      <x:c r="E358" s="6"/>
      <x:c r="F358" s="6"/>
      <x:c r="G358" s="6"/>
      <x:c r="H358" s="6"/>
      <x:c r="I358" s="6"/>
      <x:c r="J358" s="14"/>
      <x:c r="K358" s="2" t="str">
        <x:f>IF(A358="","",IF(COUNTIFS($A$6:$A$505,A358)&gt;1,"Duplicate",""))</x:f>
      </x:c>
      <x:c r="L358" s="2" t="str">
        <x:f>IF(A358="","",IF(OR(AND(E358&lt;&gt;"",B358=""),AND(F358&lt;&gt;"",E358=""),AND(G358&lt;&gt;"",F358=""),AND(H358&lt;&gt;"",G358=""),AND(I358&lt;&gt;"",H358="")),"Missing earlier stage",IF(OR(AND(E358&lt;&gt;"",E358&lt;B358),AND(F358&lt;&gt;"",F358&lt;E358),AND(G358&lt;&gt;"",G358&lt;F358),AND(H358&lt;&gt;"",H358&lt;G358),AND(I358&lt;&gt;"",I358&lt;H358)),"Date order","")))</x:f>
      </x:c>
      <x:c r="M358" s="2" t="str">
        <x:f>IF(A358="","",IF(B358="","Missing capture",""))</x:f>
      </x:c>
      <x:c r="N358" s="2" t="str">
        <x:f>IF(A358="","",IF(AND(ISNUMBER(I358),NOT(ISNUMBER(J358))),1,0))</x:f>
      </x:c>
    </x:row>
    <x:row r="359" ht="23" customHeight="1">
      <x:c r="A359" s="5"/>
      <x:c r="B359" s="6"/>
      <x:c r="C359" s="5"/>
      <x:c r="D359" s="5"/>
      <x:c r="E359" s="6"/>
      <x:c r="F359" s="6"/>
      <x:c r="G359" s="6"/>
      <x:c r="H359" s="6"/>
      <x:c r="I359" s="6"/>
      <x:c r="J359" s="14"/>
      <x:c r="K359" s="2" t="str">
        <x:f>IF(A359="","",IF(COUNTIFS($A$6:$A$505,A359)&gt;1,"Duplicate",""))</x:f>
      </x:c>
      <x:c r="L359" s="2" t="str">
        <x:f>IF(A359="","",IF(OR(AND(E359&lt;&gt;"",B359=""),AND(F359&lt;&gt;"",E359=""),AND(G359&lt;&gt;"",F359=""),AND(H359&lt;&gt;"",G359=""),AND(I359&lt;&gt;"",H359="")),"Missing earlier stage",IF(OR(AND(E359&lt;&gt;"",E359&lt;B359),AND(F359&lt;&gt;"",F359&lt;E359),AND(G359&lt;&gt;"",G359&lt;F359),AND(H359&lt;&gt;"",H359&lt;G359),AND(I359&lt;&gt;"",I359&lt;H359)),"Date order","")))</x:f>
      </x:c>
      <x:c r="M359" s="2" t="str">
        <x:f>IF(A359="","",IF(B359="","Missing capture",""))</x:f>
      </x:c>
      <x:c r="N359" s="2" t="str">
        <x:f>IF(A359="","",IF(AND(ISNUMBER(I359),NOT(ISNUMBER(J359))),1,0))</x:f>
      </x:c>
    </x:row>
    <x:row r="360" ht="23" customHeight="1">
      <x:c r="A360" s="5"/>
      <x:c r="B360" s="6"/>
      <x:c r="C360" s="5"/>
      <x:c r="D360" s="5"/>
      <x:c r="E360" s="6"/>
      <x:c r="F360" s="6"/>
      <x:c r="G360" s="6"/>
      <x:c r="H360" s="6"/>
      <x:c r="I360" s="6"/>
      <x:c r="J360" s="14"/>
      <x:c r="K360" s="2" t="str">
        <x:f>IF(A360="","",IF(COUNTIFS($A$6:$A$505,A360)&gt;1,"Duplicate",""))</x:f>
      </x:c>
      <x:c r="L360" s="2" t="str">
        <x:f>IF(A360="","",IF(OR(AND(E360&lt;&gt;"",B360=""),AND(F360&lt;&gt;"",E360=""),AND(G360&lt;&gt;"",F360=""),AND(H360&lt;&gt;"",G360=""),AND(I360&lt;&gt;"",H360="")),"Missing earlier stage",IF(OR(AND(E360&lt;&gt;"",E360&lt;B360),AND(F360&lt;&gt;"",F360&lt;E360),AND(G360&lt;&gt;"",G360&lt;F360),AND(H360&lt;&gt;"",H360&lt;G360),AND(I360&lt;&gt;"",I360&lt;H360)),"Date order","")))</x:f>
      </x:c>
      <x:c r="M360" s="2" t="str">
        <x:f>IF(A360="","",IF(B360="","Missing capture",""))</x:f>
      </x:c>
      <x:c r="N360" s="2" t="str">
        <x:f>IF(A360="","",IF(AND(ISNUMBER(I360),NOT(ISNUMBER(J360))),1,0))</x:f>
      </x:c>
    </x:row>
    <x:row r="361" ht="23" customHeight="1">
      <x:c r="A361" s="5"/>
      <x:c r="B361" s="6"/>
      <x:c r="C361" s="5"/>
      <x:c r="D361" s="5"/>
      <x:c r="E361" s="6"/>
      <x:c r="F361" s="6"/>
      <x:c r="G361" s="6"/>
      <x:c r="H361" s="6"/>
      <x:c r="I361" s="6"/>
      <x:c r="J361" s="14"/>
      <x:c r="K361" s="2" t="str">
        <x:f>IF(A361="","",IF(COUNTIFS($A$6:$A$505,A361)&gt;1,"Duplicate",""))</x:f>
      </x:c>
      <x:c r="L361" s="2" t="str">
        <x:f>IF(A361="","",IF(OR(AND(E361&lt;&gt;"",B361=""),AND(F361&lt;&gt;"",E361=""),AND(G361&lt;&gt;"",F361=""),AND(H361&lt;&gt;"",G361=""),AND(I361&lt;&gt;"",H361="")),"Missing earlier stage",IF(OR(AND(E361&lt;&gt;"",E361&lt;B361),AND(F361&lt;&gt;"",F361&lt;E361),AND(G361&lt;&gt;"",G361&lt;F361),AND(H361&lt;&gt;"",H361&lt;G361),AND(I361&lt;&gt;"",I361&lt;H361)),"Date order","")))</x:f>
      </x:c>
      <x:c r="M361" s="2" t="str">
        <x:f>IF(A361="","",IF(B361="","Missing capture",""))</x:f>
      </x:c>
      <x:c r="N361" s="2" t="str">
        <x:f>IF(A361="","",IF(AND(ISNUMBER(I361),NOT(ISNUMBER(J361))),1,0))</x:f>
      </x:c>
    </x:row>
    <x:row r="362" ht="23" customHeight="1">
      <x:c r="A362" s="5"/>
      <x:c r="B362" s="6"/>
      <x:c r="C362" s="5"/>
      <x:c r="D362" s="5"/>
      <x:c r="E362" s="6"/>
      <x:c r="F362" s="6"/>
      <x:c r="G362" s="6"/>
      <x:c r="H362" s="6"/>
      <x:c r="I362" s="6"/>
      <x:c r="J362" s="14"/>
      <x:c r="K362" s="2" t="str">
        <x:f>IF(A362="","",IF(COUNTIFS($A$6:$A$505,A362)&gt;1,"Duplicate",""))</x:f>
      </x:c>
      <x:c r="L362" s="2" t="str">
        <x:f>IF(A362="","",IF(OR(AND(E362&lt;&gt;"",B362=""),AND(F362&lt;&gt;"",E362=""),AND(G362&lt;&gt;"",F362=""),AND(H362&lt;&gt;"",G362=""),AND(I362&lt;&gt;"",H362="")),"Missing earlier stage",IF(OR(AND(E362&lt;&gt;"",E362&lt;B362),AND(F362&lt;&gt;"",F362&lt;E362),AND(G362&lt;&gt;"",G362&lt;F362),AND(H362&lt;&gt;"",H362&lt;G362),AND(I362&lt;&gt;"",I362&lt;H362)),"Date order","")))</x:f>
      </x:c>
      <x:c r="M362" s="2" t="str">
        <x:f>IF(A362="","",IF(B362="","Missing capture",""))</x:f>
      </x:c>
      <x:c r="N362" s="2" t="str">
        <x:f>IF(A362="","",IF(AND(ISNUMBER(I362),NOT(ISNUMBER(J362))),1,0))</x:f>
      </x:c>
    </x:row>
    <x:row r="363" ht="23" customHeight="1">
      <x:c r="A363" s="5"/>
      <x:c r="B363" s="6"/>
      <x:c r="C363" s="5"/>
      <x:c r="D363" s="5"/>
      <x:c r="E363" s="6"/>
      <x:c r="F363" s="6"/>
      <x:c r="G363" s="6"/>
      <x:c r="H363" s="6"/>
      <x:c r="I363" s="6"/>
      <x:c r="J363" s="14"/>
      <x:c r="K363" s="2" t="str">
        <x:f>IF(A363="","",IF(COUNTIFS($A$6:$A$505,A363)&gt;1,"Duplicate",""))</x:f>
      </x:c>
      <x:c r="L363" s="2" t="str">
        <x:f>IF(A363="","",IF(OR(AND(E363&lt;&gt;"",B363=""),AND(F363&lt;&gt;"",E363=""),AND(G363&lt;&gt;"",F363=""),AND(H363&lt;&gt;"",G363=""),AND(I363&lt;&gt;"",H363="")),"Missing earlier stage",IF(OR(AND(E363&lt;&gt;"",E363&lt;B363),AND(F363&lt;&gt;"",F363&lt;E363),AND(G363&lt;&gt;"",G363&lt;F363),AND(H363&lt;&gt;"",H363&lt;G363),AND(I363&lt;&gt;"",I363&lt;H363)),"Date order","")))</x:f>
      </x:c>
      <x:c r="M363" s="2" t="str">
        <x:f>IF(A363="","",IF(B363="","Missing capture",""))</x:f>
      </x:c>
      <x:c r="N363" s="2" t="str">
        <x:f>IF(A363="","",IF(AND(ISNUMBER(I363),NOT(ISNUMBER(J363))),1,0))</x:f>
      </x:c>
    </x:row>
    <x:row r="364" ht="23" customHeight="1">
      <x:c r="A364" s="5"/>
      <x:c r="B364" s="6"/>
      <x:c r="C364" s="5"/>
      <x:c r="D364" s="5"/>
      <x:c r="E364" s="6"/>
      <x:c r="F364" s="6"/>
      <x:c r="G364" s="6"/>
      <x:c r="H364" s="6"/>
      <x:c r="I364" s="6"/>
      <x:c r="J364" s="14"/>
      <x:c r="K364" s="2" t="str">
        <x:f>IF(A364="","",IF(COUNTIFS($A$6:$A$505,A364)&gt;1,"Duplicate",""))</x:f>
      </x:c>
      <x:c r="L364" s="2" t="str">
        <x:f>IF(A364="","",IF(OR(AND(E364&lt;&gt;"",B364=""),AND(F364&lt;&gt;"",E364=""),AND(G364&lt;&gt;"",F364=""),AND(H364&lt;&gt;"",G364=""),AND(I364&lt;&gt;"",H364="")),"Missing earlier stage",IF(OR(AND(E364&lt;&gt;"",E364&lt;B364),AND(F364&lt;&gt;"",F364&lt;E364),AND(G364&lt;&gt;"",G364&lt;F364),AND(H364&lt;&gt;"",H364&lt;G364),AND(I364&lt;&gt;"",I364&lt;H364)),"Date order","")))</x:f>
      </x:c>
      <x:c r="M364" s="2" t="str">
        <x:f>IF(A364="","",IF(B364="","Missing capture",""))</x:f>
      </x:c>
      <x:c r="N364" s="2" t="str">
        <x:f>IF(A364="","",IF(AND(ISNUMBER(I364),NOT(ISNUMBER(J364))),1,0))</x:f>
      </x:c>
    </x:row>
    <x:row r="365" ht="23" customHeight="1">
      <x:c r="A365" s="5"/>
      <x:c r="B365" s="6"/>
      <x:c r="C365" s="5"/>
      <x:c r="D365" s="5"/>
      <x:c r="E365" s="6"/>
      <x:c r="F365" s="6"/>
      <x:c r="G365" s="6"/>
      <x:c r="H365" s="6"/>
      <x:c r="I365" s="6"/>
      <x:c r="J365" s="14"/>
      <x:c r="K365" s="2" t="str">
        <x:f>IF(A365="","",IF(COUNTIFS($A$6:$A$505,A365)&gt;1,"Duplicate",""))</x:f>
      </x:c>
      <x:c r="L365" s="2" t="str">
        <x:f>IF(A365="","",IF(OR(AND(E365&lt;&gt;"",B365=""),AND(F365&lt;&gt;"",E365=""),AND(G365&lt;&gt;"",F365=""),AND(H365&lt;&gt;"",G365=""),AND(I365&lt;&gt;"",H365="")),"Missing earlier stage",IF(OR(AND(E365&lt;&gt;"",E365&lt;B365),AND(F365&lt;&gt;"",F365&lt;E365),AND(G365&lt;&gt;"",G365&lt;F365),AND(H365&lt;&gt;"",H365&lt;G365),AND(I365&lt;&gt;"",I365&lt;H365)),"Date order","")))</x:f>
      </x:c>
      <x:c r="M365" s="2" t="str">
        <x:f>IF(A365="","",IF(B365="","Missing capture",""))</x:f>
      </x:c>
      <x:c r="N365" s="2" t="str">
        <x:f>IF(A365="","",IF(AND(ISNUMBER(I365),NOT(ISNUMBER(J365))),1,0))</x:f>
      </x:c>
    </x:row>
    <x:row r="366" ht="23" customHeight="1">
      <x:c r="A366" s="5"/>
      <x:c r="B366" s="6"/>
      <x:c r="C366" s="5"/>
      <x:c r="D366" s="5"/>
      <x:c r="E366" s="6"/>
      <x:c r="F366" s="6"/>
      <x:c r="G366" s="6"/>
      <x:c r="H366" s="6"/>
      <x:c r="I366" s="6"/>
      <x:c r="J366" s="14"/>
      <x:c r="K366" s="2" t="str">
        <x:f>IF(A366="","",IF(COUNTIFS($A$6:$A$505,A366)&gt;1,"Duplicate",""))</x:f>
      </x:c>
      <x:c r="L366" s="2" t="str">
        <x:f>IF(A366="","",IF(OR(AND(E366&lt;&gt;"",B366=""),AND(F366&lt;&gt;"",E366=""),AND(G366&lt;&gt;"",F366=""),AND(H366&lt;&gt;"",G366=""),AND(I366&lt;&gt;"",H366="")),"Missing earlier stage",IF(OR(AND(E366&lt;&gt;"",E366&lt;B366),AND(F366&lt;&gt;"",F366&lt;E366),AND(G366&lt;&gt;"",G366&lt;F366),AND(H366&lt;&gt;"",H366&lt;G366),AND(I366&lt;&gt;"",I366&lt;H366)),"Date order","")))</x:f>
      </x:c>
      <x:c r="M366" s="2" t="str">
        <x:f>IF(A366="","",IF(B366="","Missing capture",""))</x:f>
      </x:c>
      <x:c r="N366" s="2" t="str">
        <x:f>IF(A366="","",IF(AND(ISNUMBER(I366),NOT(ISNUMBER(J366))),1,0))</x:f>
      </x:c>
    </x:row>
    <x:row r="367" ht="23" customHeight="1">
      <x:c r="A367" s="5"/>
      <x:c r="B367" s="6"/>
      <x:c r="C367" s="5"/>
      <x:c r="D367" s="5"/>
      <x:c r="E367" s="6"/>
      <x:c r="F367" s="6"/>
      <x:c r="G367" s="6"/>
      <x:c r="H367" s="6"/>
      <x:c r="I367" s="6"/>
      <x:c r="J367" s="14"/>
      <x:c r="K367" s="2" t="str">
        <x:f>IF(A367="","",IF(COUNTIFS($A$6:$A$505,A367)&gt;1,"Duplicate",""))</x:f>
      </x:c>
      <x:c r="L367" s="2" t="str">
        <x:f>IF(A367="","",IF(OR(AND(E367&lt;&gt;"",B367=""),AND(F367&lt;&gt;"",E367=""),AND(G367&lt;&gt;"",F367=""),AND(H367&lt;&gt;"",G367=""),AND(I367&lt;&gt;"",H367="")),"Missing earlier stage",IF(OR(AND(E367&lt;&gt;"",E367&lt;B367),AND(F367&lt;&gt;"",F367&lt;E367),AND(G367&lt;&gt;"",G367&lt;F367),AND(H367&lt;&gt;"",H367&lt;G367),AND(I367&lt;&gt;"",I367&lt;H367)),"Date order","")))</x:f>
      </x:c>
      <x:c r="M367" s="2" t="str">
        <x:f>IF(A367="","",IF(B367="","Missing capture",""))</x:f>
      </x:c>
      <x:c r="N367" s="2" t="str">
        <x:f>IF(A367="","",IF(AND(ISNUMBER(I367),NOT(ISNUMBER(J367))),1,0))</x:f>
      </x:c>
    </x:row>
    <x:row r="368" ht="23" customHeight="1">
      <x:c r="A368" s="5"/>
      <x:c r="B368" s="6"/>
      <x:c r="C368" s="5"/>
      <x:c r="D368" s="5"/>
      <x:c r="E368" s="6"/>
      <x:c r="F368" s="6"/>
      <x:c r="G368" s="6"/>
      <x:c r="H368" s="6"/>
      <x:c r="I368" s="6"/>
      <x:c r="J368" s="14"/>
      <x:c r="K368" s="2" t="str">
        <x:f>IF(A368="","",IF(COUNTIFS($A$6:$A$505,A368)&gt;1,"Duplicate",""))</x:f>
      </x:c>
      <x:c r="L368" s="2" t="str">
        <x:f>IF(A368="","",IF(OR(AND(E368&lt;&gt;"",B368=""),AND(F368&lt;&gt;"",E368=""),AND(G368&lt;&gt;"",F368=""),AND(H368&lt;&gt;"",G368=""),AND(I368&lt;&gt;"",H368="")),"Missing earlier stage",IF(OR(AND(E368&lt;&gt;"",E368&lt;B368),AND(F368&lt;&gt;"",F368&lt;E368),AND(G368&lt;&gt;"",G368&lt;F368),AND(H368&lt;&gt;"",H368&lt;G368),AND(I368&lt;&gt;"",I368&lt;H368)),"Date order","")))</x:f>
      </x:c>
      <x:c r="M368" s="2" t="str">
        <x:f>IF(A368="","",IF(B368="","Missing capture",""))</x:f>
      </x:c>
      <x:c r="N368" s="2" t="str">
        <x:f>IF(A368="","",IF(AND(ISNUMBER(I368),NOT(ISNUMBER(J368))),1,0))</x:f>
      </x:c>
    </x:row>
    <x:row r="369" ht="23" customHeight="1">
      <x:c r="A369" s="5"/>
      <x:c r="B369" s="6"/>
      <x:c r="C369" s="5"/>
      <x:c r="D369" s="5"/>
      <x:c r="E369" s="6"/>
      <x:c r="F369" s="6"/>
      <x:c r="G369" s="6"/>
      <x:c r="H369" s="6"/>
      <x:c r="I369" s="6"/>
      <x:c r="J369" s="14"/>
      <x:c r="K369" s="2" t="str">
        <x:f>IF(A369="","",IF(COUNTIFS($A$6:$A$505,A369)&gt;1,"Duplicate",""))</x:f>
      </x:c>
      <x:c r="L369" s="2" t="str">
        <x:f>IF(A369="","",IF(OR(AND(E369&lt;&gt;"",B369=""),AND(F369&lt;&gt;"",E369=""),AND(G369&lt;&gt;"",F369=""),AND(H369&lt;&gt;"",G369=""),AND(I369&lt;&gt;"",H369="")),"Missing earlier stage",IF(OR(AND(E369&lt;&gt;"",E369&lt;B369),AND(F369&lt;&gt;"",F369&lt;E369),AND(G369&lt;&gt;"",G369&lt;F369),AND(H369&lt;&gt;"",H369&lt;G369),AND(I369&lt;&gt;"",I369&lt;H369)),"Date order","")))</x:f>
      </x:c>
      <x:c r="M369" s="2" t="str">
        <x:f>IF(A369="","",IF(B369="","Missing capture",""))</x:f>
      </x:c>
      <x:c r="N369" s="2" t="str">
        <x:f>IF(A369="","",IF(AND(ISNUMBER(I369),NOT(ISNUMBER(J369))),1,0))</x:f>
      </x:c>
    </x:row>
    <x:row r="370" ht="23" customHeight="1">
      <x:c r="A370" s="5"/>
      <x:c r="B370" s="6"/>
      <x:c r="C370" s="5"/>
      <x:c r="D370" s="5"/>
      <x:c r="E370" s="6"/>
      <x:c r="F370" s="6"/>
      <x:c r="G370" s="6"/>
      <x:c r="H370" s="6"/>
      <x:c r="I370" s="6"/>
      <x:c r="J370" s="14"/>
      <x:c r="K370" s="2" t="str">
        <x:f>IF(A370="","",IF(COUNTIFS($A$6:$A$505,A370)&gt;1,"Duplicate",""))</x:f>
      </x:c>
      <x:c r="L370" s="2" t="str">
        <x:f>IF(A370="","",IF(OR(AND(E370&lt;&gt;"",B370=""),AND(F370&lt;&gt;"",E370=""),AND(G370&lt;&gt;"",F370=""),AND(H370&lt;&gt;"",G370=""),AND(I370&lt;&gt;"",H370="")),"Missing earlier stage",IF(OR(AND(E370&lt;&gt;"",E370&lt;B370),AND(F370&lt;&gt;"",F370&lt;E370),AND(G370&lt;&gt;"",G370&lt;F370),AND(H370&lt;&gt;"",H370&lt;G370),AND(I370&lt;&gt;"",I370&lt;H370)),"Date order","")))</x:f>
      </x:c>
      <x:c r="M370" s="2" t="str">
        <x:f>IF(A370="","",IF(B370="","Missing capture",""))</x:f>
      </x:c>
      <x:c r="N370" s="2" t="str">
        <x:f>IF(A370="","",IF(AND(ISNUMBER(I370),NOT(ISNUMBER(J370))),1,0))</x:f>
      </x:c>
    </x:row>
    <x:row r="371" ht="23" customHeight="1">
      <x:c r="A371" s="5"/>
      <x:c r="B371" s="6"/>
      <x:c r="C371" s="5"/>
      <x:c r="D371" s="5"/>
      <x:c r="E371" s="6"/>
      <x:c r="F371" s="6"/>
      <x:c r="G371" s="6"/>
      <x:c r="H371" s="6"/>
      <x:c r="I371" s="6"/>
      <x:c r="J371" s="14"/>
      <x:c r="K371" s="2" t="str">
        <x:f>IF(A371="","",IF(COUNTIFS($A$6:$A$505,A371)&gt;1,"Duplicate",""))</x:f>
      </x:c>
      <x:c r="L371" s="2" t="str">
        <x:f>IF(A371="","",IF(OR(AND(E371&lt;&gt;"",B371=""),AND(F371&lt;&gt;"",E371=""),AND(G371&lt;&gt;"",F371=""),AND(H371&lt;&gt;"",G371=""),AND(I371&lt;&gt;"",H371="")),"Missing earlier stage",IF(OR(AND(E371&lt;&gt;"",E371&lt;B371),AND(F371&lt;&gt;"",F371&lt;E371),AND(G371&lt;&gt;"",G371&lt;F371),AND(H371&lt;&gt;"",H371&lt;G371),AND(I371&lt;&gt;"",I371&lt;H371)),"Date order","")))</x:f>
      </x:c>
      <x:c r="M371" s="2" t="str">
        <x:f>IF(A371="","",IF(B371="","Missing capture",""))</x:f>
      </x:c>
      <x:c r="N371" s="2" t="str">
        <x:f>IF(A371="","",IF(AND(ISNUMBER(I371),NOT(ISNUMBER(J371))),1,0))</x:f>
      </x:c>
    </x:row>
    <x:row r="372" ht="23" customHeight="1">
      <x:c r="A372" s="5"/>
      <x:c r="B372" s="6"/>
      <x:c r="C372" s="5"/>
      <x:c r="D372" s="5"/>
      <x:c r="E372" s="6"/>
      <x:c r="F372" s="6"/>
      <x:c r="G372" s="6"/>
      <x:c r="H372" s="6"/>
      <x:c r="I372" s="6"/>
      <x:c r="J372" s="14"/>
      <x:c r="K372" s="2" t="str">
        <x:f>IF(A372="","",IF(COUNTIFS($A$6:$A$505,A372)&gt;1,"Duplicate",""))</x:f>
      </x:c>
      <x:c r="L372" s="2" t="str">
        <x:f>IF(A372="","",IF(OR(AND(E372&lt;&gt;"",B372=""),AND(F372&lt;&gt;"",E372=""),AND(G372&lt;&gt;"",F372=""),AND(H372&lt;&gt;"",G372=""),AND(I372&lt;&gt;"",H372="")),"Missing earlier stage",IF(OR(AND(E372&lt;&gt;"",E372&lt;B372),AND(F372&lt;&gt;"",F372&lt;E372),AND(G372&lt;&gt;"",G372&lt;F372),AND(H372&lt;&gt;"",H372&lt;G372),AND(I372&lt;&gt;"",I372&lt;H372)),"Date order","")))</x:f>
      </x:c>
      <x:c r="M372" s="2" t="str">
        <x:f>IF(A372="","",IF(B372="","Missing capture",""))</x:f>
      </x:c>
      <x:c r="N372" s="2" t="str">
        <x:f>IF(A372="","",IF(AND(ISNUMBER(I372),NOT(ISNUMBER(J372))),1,0))</x:f>
      </x:c>
    </x:row>
    <x:row r="373" ht="23" customHeight="1">
      <x:c r="A373" s="5"/>
      <x:c r="B373" s="6"/>
      <x:c r="C373" s="5"/>
      <x:c r="D373" s="5"/>
      <x:c r="E373" s="6"/>
      <x:c r="F373" s="6"/>
      <x:c r="G373" s="6"/>
      <x:c r="H373" s="6"/>
      <x:c r="I373" s="6"/>
      <x:c r="J373" s="14"/>
      <x:c r="K373" s="2" t="str">
        <x:f>IF(A373="","",IF(COUNTIFS($A$6:$A$505,A373)&gt;1,"Duplicate",""))</x:f>
      </x:c>
      <x:c r="L373" s="2" t="str">
        <x:f>IF(A373="","",IF(OR(AND(E373&lt;&gt;"",B373=""),AND(F373&lt;&gt;"",E373=""),AND(G373&lt;&gt;"",F373=""),AND(H373&lt;&gt;"",G373=""),AND(I373&lt;&gt;"",H373="")),"Missing earlier stage",IF(OR(AND(E373&lt;&gt;"",E373&lt;B373),AND(F373&lt;&gt;"",F373&lt;E373),AND(G373&lt;&gt;"",G373&lt;F373),AND(H373&lt;&gt;"",H373&lt;G373),AND(I373&lt;&gt;"",I373&lt;H373)),"Date order","")))</x:f>
      </x:c>
      <x:c r="M373" s="2" t="str">
        <x:f>IF(A373="","",IF(B373="","Missing capture",""))</x:f>
      </x:c>
      <x:c r="N373" s="2" t="str">
        <x:f>IF(A373="","",IF(AND(ISNUMBER(I373),NOT(ISNUMBER(J373))),1,0))</x:f>
      </x:c>
    </x:row>
    <x:row r="374" ht="23" customHeight="1">
      <x:c r="A374" s="5"/>
      <x:c r="B374" s="6"/>
      <x:c r="C374" s="5"/>
      <x:c r="D374" s="5"/>
      <x:c r="E374" s="6"/>
      <x:c r="F374" s="6"/>
      <x:c r="G374" s="6"/>
      <x:c r="H374" s="6"/>
      <x:c r="I374" s="6"/>
      <x:c r="J374" s="14"/>
      <x:c r="K374" s="2" t="str">
        <x:f>IF(A374="","",IF(COUNTIFS($A$6:$A$505,A374)&gt;1,"Duplicate",""))</x:f>
      </x:c>
      <x:c r="L374" s="2" t="str">
        <x:f>IF(A374="","",IF(OR(AND(E374&lt;&gt;"",B374=""),AND(F374&lt;&gt;"",E374=""),AND(G374&lt;&gt;"",F374=""),AND(H374&lt;&gt;"",G374=""),AND(I374&lt;&gt;"",H374="")),"Missing earlier stage",IF(OR(AND(E374&lt;&gt;"",E374&lt;B374),AND(F374&lt;&gt;"",F374&lt;E374),AND(G374&lt;&gt;"",G374&lt;F374),AND(H374&lt;&gt;"",H374&lt;G374),AND(I374&lt;&gt;"",I374&lt;H374)),"Date order","")))</x:f>
      </x:c>
      <x:c r="M374" s="2" t="str">
        <x:f>IF(A374="","",IF(B374="","Missing capture",""))</x:f>
      </x:c>
      <x:c r="N374" s="2" t="str">
        <x:f>IF(A374="","",IF(AND(ISNUMBER(I374),NOT(ISNUMBER(J374))),1,0))</x:f>
      </x:c>
    </x:row>
    <x:row r="375" ht="23" customHeight="1">
      <x:c r="A375" s="5"/>
      <x:c r="B375" s="6"/>
      <x:c r="C375" s="5"/>
      <x:c r="D375" s="5"/>
      <x:c r="E375" s="6"/>
      <x:c r="F375" s="6"/>
      <x:c r="G375" s="6"/>
      <x:c r="H375" s="6"/>
      <x:c r="I375" s="6"/>
      <x:c r="J375" s="14"/>
      <x:c r="K375" s="2" t="str">
        <x:f>IF(A375="","",IF(COUNTIFS($A$6:$A$505,A375)&gt;1,"Duplicate",""))</x:f>
      </x:c>
      <x:c r="L375" s="2" t="str">
        <x:f>IF(A375="","",IF(OR(AND(E375&lt;&gt;"",B375=""),AND(F375&lt;&gt;"",E375=""),AND(G375&lt;&gt;"",F375=""),AND(H375&lt;&gt;"",G375=""),AND(I375&lt;&gt;"",H375="")),"Missing earlier stage",IF(OR(AND(E375&lt;&gt;"",E375&lt;B375),AND(F375&lt;&gt;"",F375&lt;E375),AND(G375&lt;&gt;"",G375&lt;F375),AND(H375&lt;&gt;"",H375&lt;G375),AND(I375&lt;&gt;"",I375&lt;H375)),"Date order","")))</x:f>
      </x:c>
      <x:c r="M375" s="2" t="str">
        <x:f>IF(A375="","",IF(B375="","Missing capture",""))</x:f>
      </x:c>
      <x:c r="N375" s="2" t="str">
        <x:f>IF(A375="","",IF(AND(ISNUMBER(I375),NOT(ISNUMBER(J375))),1,0))</x:f>
      </x:c>
    </x:row>
    <x:row r="376" ht="23" customHeight="1">
      <x:c r="A376" s="5"/>
      <x:c r="B376" s="6"/>
      <x:c r="C376" s="5"/>
      <x:c r="D376" s="5"/>
      <x:c r="E376" s="6"/>
      <x:c r="F376" s="6"/>
      <x:c r="G376" s="6"/>
      <x:c r="H376" s="6"/>
      <x:c r="I376" s="6"/>
      <x:c r="J376" s="14"/>
      <x:c r="K376" s="2" t="str">
        <x:f>IF(A376="","",IF(COUNTIFS($A$6:$A$505,A376)&gt;1,"Duplicate",""))</x:f>
      </x:c>
      <x:c r="L376" s="2" t="str">
        <x:f>IF(A376="","",IF(OR(AND(E376&lt;&gt;"",B376=""),AND(F376&lt;&gt;"",E376=""),AND(G376&lt;&gt;"",F376=""),AND(H376&lt;&gt;"",G376=""),AND(I376&lt;&gt;"",H376="")),"Missing earlier stage",IF(OR(AND(E376&lt;&gt;"",E376&lt;B376),AND(F376&lt;&gt;"",F376&lt;E376),AND(G376&lt;&gt;"",G376&lt;F376),AND(H376&lt;&gt;"",H376&lt;G376),AND(I376&lt;&gt;"",I376&lt;H376)),"Date order","")))</x:f>
      </x:c>
      <x:c r="M376" s="2" t="str">
        <x:f>IF(A376="","",IF(B376="","Missing capture",""))</x:f>
      </x:c>
      <x:c r="N376" s="2" t="str">
        <x:f>IF(A376="","",IF(AND(ISNUMBER(I376),NOT(ISNUMBER(J376))),1,0))</x:f>
      </x:c>
    </x:row>
    <x:row r="377" ht="23" customHeight="1">
      <x:c r="A377" s="5"/>
      <x:c r="B377" s="6"/>
      <x:c r="C377" s="5"/>
      <x:c r="D377" s="5"/>
      <x:c r="E377" s="6"/>
      <x:c r="F377" s="6"/>
      <x:c r="G377" s="6"/>
      <x:c r="H377" s="6"/>
      <x:c r="I377" s="6"/>
      <x:c r="J377" s="14"/>
      <x:c r="K377" s="2" t="str">
        <x:f>IF(A377="","",IF(COUNTIFS($A$6:$A$505,A377)&gt;1,"Duplicate",""))</x:f>
      </x:c>
      <x:c r="L377" s="2" t="str">
        <x:f>IF(A377="","",IF(OR(AND(E377&lt;&gt;"",B377=""),AND(F377&lt;&gt;"",E377=""),AND(G377&lt;&gt;"",F377=""),AND(H377&lt;&gt;"",G377=""),AND(I377&lt;&gt;"",H377="")),"Missing earlier stage",IF(OR(AND(E377&lt;&gt;"",E377&lt;B377),AND(F377&lt;&gt;"",F377&lt;E377),AND(G377&lt;&gt;"",G377&lt;F377),AND(H377&lt;&gt;"",H377&lt;G377),AND(I377&lt;&gt;"",I377&lt;H377)),"Date order","")))</x:f>
      </x:c>
      <x:c r="M377" s="2" t="str">
        <x:f>IF(A377="","",IF(B377="","Missing capture",""))</x:f>
      </x:c>
      <x:c r="N377" s="2" t="str">
        <x:f>IF(A377="","",IF(AND(ISNUMBER(I377),NOT(ISNUMBER(J377))),1,0))</x:f>
      </x:c>
    </x:row>
    <x:row r="378" ht="23" customHeight="1">
      <x:c r="A378" s="5"/>
      <x:c r="B378" s="6"/>
      <x:c r="C378" s="5"/>
      <x:c r="D378" s="5"/>
      <x:c r="E378" s="6"/>
      <x:c r="F378" s="6"/>
      <x:c r="G378" s="6"/>
      <x:c r="H378" s="6"/>
      <x:c r="I378" s="6"/>
      <x:c r="J378" s="14"/>
      <x:c r="K378" s="2" t="str">
        <x:f>IF(A378="","",IF(COUNTIFS($A$6:$A$505,A378)&gt;1,"Duplicate",""))</x:f>
      </x:c>
      <x:c r="L378" s="2" t="str">
        <x:f>IF(A378="","",IF(OR(AND(E378&lt;&gt;"",B378=""),AND(F378&lt;&gt;"",E378=""),AND(G378&lt;&gt;"",F378=""),AND(H378&lt;&gt;"",G378=""),AND(I378&lt;&gt;"",H378="")),"Missing earlier stage",IF(OR(AND(E378&lt;&gt;"",E378&lt;B378),AND(F378&lt;&gt;"",F378&lt;E378),AND(G378&lt;&gt;"",G378&lt;F378),AND(H378&lt;&gt;"",H378&lt;G378),AND(I378&lt;&gt;"",I378&lt;H378)),"Date order","")))</x:f>
      </x:c>
      <x:c r="M378" s="2" t="str">
        <x:f>IF(A378="","",IF(B378="","Missing capture",""))</x:f>
      </x:c>
      <x:c r="N378" s="2" t="str">
        <x:f>IF(A378="","",IF(AND(ISNUMBER(I378),NOT(ISNUMBER(J378))),1,0))</x:f>
      </x:c>
    </x:row>
    <x:row r="379" ht="23" customHeight="1">
      <x:c r="A379" s="5"/>
      <x:c r="B379" s="6"/>
      <x:c r="C379" s="5"/>
      <x:c r="D379" s="5"/>
      <x:c r="E379" s="6"/>
      <x:c r="F379" s="6"/>
      <x:c r="G379" s="6"/>
      <x:c r="H379" s="6"/>
      <x:c r="I379" s="6"/>
      <x:c r="J379" s="14"/>
      <x:c r="K379" s="2" t="str">
        <x:f>IF(A379="","",IF(COUNTIFS($A$6:$A$505,A379)&gt;1,"Duplicate",""))</x:f>
      </x:c>
      <x:c r="L379" s="2" t="str">
        <x:f>IF(A379="","",IF(OR(AND(E379&lt;&gt;"",B379=""),AND(F379&lt;&gt;"",E379=""),AND(G379&lt;&gt;"",F379=""),AND(H379&lt;&gt;"",G379=""),AND(I379&lt;&gt;"",H379="")),"Missing earlier stage",IF(OR(AND(E379&lt;&gt;"",E379&lt;B379),AND(F379&lt;&gt;"",F379&lt;E379),AND(G379&lt;&gt;"",G379&lt;F379),AND(H379&lt;&gt;"",H379&lt;G379),AND(I379&lt;&gt;"",I379&lt;H379)),"Date order","")))</x:f>
      </x:c>
      <x:c r="M379" s="2" t="str">
        <x:f>IF(A379="","",IF(B379="","Missing capture",""))</x:f>
      </x:c>
      <x:c r="N379" s="2" t="str">
        <x:f>IF(A379="","",IF(AND(ISNUMBER(I379),NOT(ISNUMBER(J379))),1,0))</x:f>
      </x:c>
    </x:row>
    <x:row r="380" ht="23" customHeight="1">
      <x:c r="A380" s="5"/>
      <x:c r="B380" s="6"/>
      <x:c r="C380" s="5"/>
      <x:c r="D380" s="5"/>
      <x:c r="E380" s="6"/>
      <x:c r="F380" s="6"/>
      <x:c r="G380" s="6"/>
      <x:c r="H380" s="6"/>
      <x:c r="I380" s="6"/>
      <x:c r="J380" s="14"/>
      <x:c r="K380" s="2" t="str">
        <x:f>IF(A380="","",IF(COUNTIFS($A$6:$A$505,A380)&gt;1,"Duplicate",""))</x:f>
      </x:c>
      <x:c r="L380" s="2" t="str">
        <x:f>IF(A380="","",IF(OR(AND(E380&lt;&gt;"",B380=""),AND(F380&lt;&gt;"",E380=""),AND(G380&lt;&gt;"",F380=""),AND(H380&lt;&gt;"",G380=""),AND(I380&lt;&gt;"",H380="")),"Missing earlier stage",IF(OR(AND(E380&lt;&gt;"",E380&lt;B380),AND(F380&lt;&gt;"",F380&lt;E380),AND(G380&lt;&gt;"",G380&lt;F380),AND(H380&lt;&gt;"",H380&lt;G380),AND(I380&lt;&gt;"",I380&lt;H380)),"Date order","")))</x:f>
      </x:c>
      <x:c r="M380" s="2" t="str">
        <x:f>IF(A380="","",IF(B380="","Missing capture",""))</x:f>
      </x:c>
      <x:c r="N380" s="2" t="str">
        <x:f>IF(A380="","",IF(AND(ISNUMBER(I380),NOT(ISNUMBER(J380))),1,0))</x:f>
      </x:c>
    </x:row>
    <x:row r="381" ht="23" customHeight="1">
      <x:c r="A381" s="5"/>
      <x:c r="B381" s="6"/>
      <x:c r="C381" s="5"/>
      <x:c r="D381" s="5"/>
      <x:c r="E381" s="6"/>
      <x:c r="F381" s="6"/>
      <x:c r="G381" s="6"/>
      <x:c r="H381" s="6"/>
      <x:c r="I381" s="6"/>
      <x:c r="J381" s="14"/>
      <x:c r="K381" s="2" t="str">
        <x:f>IF(A381="","",IF(COUNTIFS($A$6:$A$505,A381)&gt;1,"Duplicate",""))</x:f>
      </x:c>
      <x:c r="L381" s="2" t="str">
        <x:f>IF(A381="","",IF(OR(AND(E381&lt;&gt;"",B381=""),AND(F381&lt;&gt;"",E381=""),AND(G381&lt;&gt;"",F381=""),AND(H381&lt;&gt;"",G381=""),AND(I381&lt;&gt;"",H381="")),"Missing earlier stage",IF(OR(AND(E381&lt;&gt;"",E381&lt;B381),AND(F381&lt;&gt;"",F381&lt;E381),AND(G381&lt;&gt;"",G381&lt;F381),AND(H381&lt;&gt;"",H381&lt;G381),AND(I381&lt;&gt;"",I381&lt;H381)),"Date order","")))</x:f>
      </x:c>
      <x:c r="M381" s="2" t="str">
        <x:f>IF(A381="","",IF(B381="","Missing capture",""))</x:f>
      </x:c>
      <x:c r="N381" s="2" t="str">
        <x:f>IF(A381="","",IF(AND(ISNUMBER(I381),NOT(ISNUMBER(J381))),1,0))</x:f>
      </x:c>
    </x:row>
    <x:row r="382" ht="23" customHeight="1">
      <x:c r="A382" s="5"/>
      <x:c r="B382" s="6"/>
      <x:c r="C382" s="5"/>
      <x:c r="D382" s="5"/>
      <x:c r="E382" s="6"/>
      <x:c r="F382" s="6"/>
      <x:c r="G382" s="6"/>
      <x:c r="H382" s="6"/>
      <x:c r="I382" s="6"/>
      <x:c r="J382" s="14"/>
      <x:c r="K382" s="2" t="str">
        <x:f>IF(A382="","",IF(COUNTIFS($A$6:$A$505,A382)&gt;1,"Duplicate",""))</x:f>
      </x:c>
      <x:c r="L382" s="2" t="str">
        <x:f>IF(A382="","",IF(OR(AND(E382&lt;&gt;"",B382=""),AND(F382&lt;&gt;"",E382=""),AND(G382&lt;&gt;"",F382=""),AND(H382&lt;&gt;"",G382=""),AND(I382&lt;&gt;"",H382="")),"Missing earlier stage",IF(OR(AND(E382&lt;&gt;"",E382&lt;B382),AND(F382&lt;&gt;"",F382&lt;E382),AND(G382&lt;&gt;"",G382&lt;F382),AND(H382&lt;&gt;"",H382&lt;G382),AND(I382&lt;&gt;"",I382&lt;H382)),"Date order","")))</x:f>
      </x:c>
      <x:c r="M382" s="2" t="str">
        <x:f>IF(A382="","",IF(B382="","Missing capture",""))</x:f>
      </x:c>
      <x:c r="N382" s="2" t="str">
        <x:f>IF(A382="","",IF(AND(ISNUMBER(I382),NOT(ISNUMBER(J382))),1,0))</x:f>
      </x:c>
    </x:row>
    <x:row r="383" ht="23" customHeight="1">
      <x:c r="A383" s="5"/>
      <x:c r="B383" s="6"/>
      <x:c r="C383" s="5"/>
      <x:c r="D383" s="5"/>
      <x:c r="E383" s="6"/>
      <x:c r="F383" s="6"/>
      <x:c r="G383" s="6"/>
      <x:c r="H383" s="6"/>
      <x:c r="I383" s="6"/>
      <x:c r="J383" s="14"/>
      <x:c r="K383" s="2" t="str">
        <x:f>IF(A383="","",IF(COUNTIFS($A$6:$A$505,A383)&gt;1,"Duplicate",""))</x:f>
      </x:c>
      <x:c r="L383" s="2" t="str">
        <x:f>IF(A383="","",IF(OR(AND(E383&lt;&gt;"",B383=""),AND(F383&lt;&gt;"",E383=""),AND(G383&lt;&gt;"",F383=""),AND(H383&lt;&gt;"",G383=""),AND(I383&lt;&gt;"",H383="")),"Missing earlier stage",IF(OR(AND(E383&lt;&gt;"",E383&lt;B383),AND(F383&lt;&gt;"",F383&lt;E383),AND(G383&lt;&gt;"",G383&lt;F383),AND(H383&lt;&gt;"",H383&lt;G383),AND(I383&lt;&gt;"",I383&lt;H383)),"Date order","")))</x:f>
      </x:c>
      <x:c r="M383" s="2" t="str">
        <x:f>IF(A383="","",IF(B383="","Missing capture",""))</x:f>
      </x:c>
      <x:c r="N383" s="2" t="str">
        <x:f>IF(A383="","",IF(AND(ISNUMBER(I383),NOT(ISNUMBER(J383))),1,0))</x:f>
      </x:c>
    </x:row>
    <x:row r="384" ht="23" customHeight="1">
      <x:c r="A384" s="5"/>
      <x:c r="B384" s="6"/>
      <x:c r="C384" s="5"/>
      <x:c r="D384" s="5"/>
      <x:c r="E384" s="6"/>
      <x:c r="F384" s="6"/>
      <x:c r="G384" s="6"/>
      <x:c r="H384" s="6"/>
      <x:c r="I384" s="6"/>
      <x:c r="J384" s="14"/>
      <x:c r="K384" s="2" t="str">
        <x:f>IF(A384="","",IF(COUNTIFS($A$6:$A$505,A384)&gt;1,"Duplicate",""))</x:f>
      </x:c>
      <x:c r="L384" s="2" t="str">
        <x:f>IF(A384="","",IF(OR(AND(E384&lt;&gt;"",B384=""),AND(F384&lt;&gt;"",E384=""),AND(G384&lt;&gt;"",F384=""),AND(H384&lt;&gt;"",G384=""),AND(I384&lt;&gt;"",H384="")),"Missing earlier stage",IF(OR(AND(E384&lt;&gt;"",E384&lt;B384),AND(F384&lt;&gt;"",F384&lt;E384),AND(G384&lt;&gt;"",G384&lt;F384),AND(H384&lt;&gt;"",H384&lt;G384),AND(I384&lt;&gt;"",I384&lt;H384)),"Date order","")))</x:f>
      </x:c>
      <x:c r="M384" s="2" t="str">
        <x:f>IF(A384="","",IF(B384="","Missing capture",""))</x:f>
      </x:c>
      <x:c r="N384" s="2" t="str">
        <x:f>IF(A384="","",IF(AND(ISNUMBER(I384),NOT(ISNUMBER(J384))),1,0))</x:f>
      </x:c>
    </x:row>
    <x:row r="385" ht="23" customHeight="1">
      <x:c r="A385" s="5"/>
      <x:c r="B385" s="6"/>
      <x:c r="C385" s="5"/>
      <x:c r="D385" s="5"/>
      <x:c r="E385" s="6"/>
      <x:c r="F385" s="6"/>
      <x:c r="G385" s="6"/>
      <x:c r="H385" s="6"/>
      <x:c r="I385" s="6"/>
      <x:c r="J385" s="14"/>
      <x:c r="K385" s="2" t="str">
        <x:f>IF(A385="","",IF(COUNTIFS($A$6:$A$505,A385)&gt;1,"Duplicate",""))</x:f>
      </x:c>
      <x:c r="L385" s="2" t="str">
        <x:f>IF(A385="","",IF(OR(AND(E385&lt;&gt;"",B385=""),AND(F385&lt;&gt;"",E385=""),AND(G385&lt;&gt;"",F385=""),AND(H385&lt;&gt;"",G385=""),AND(I385&lt;&gt;"",H385="")),"Missing earlier stage",IF(OR(AND(E385&lt;&gt;"",E385&lt;B385),AND(F385&lt;&gt;"",F385&lt;E385),AND(G385&lt;&gt;"",G385&lt;F385),AND(H385&lt;&gt;"",H385&lt;G385),AND(I385&lt;&gt;"",I385&lt;H385)),"Date order","")))</x:f>
      </x:c>
      <x:c r="M385" s="2" t="str">
        <x:f>IF(A385="","",IF(B385="","Missing capture",""))</x:f>
      </x:c>
      <x:c r="N385" s="2" t="str">
        <x:f>IF(A385="","",IF(AND(ISNUMBER(I385),NOT(ISNUMBER(J385))),1,0))</x:f>
      </x:c>
    </x:row>
    <x:row r="386" ht="23" customHeight="1">
      <x:c r="A386" s="5"/>
      <x:c r="B386" s="6"/>
      <x:c r="C386" s="5"/>
      <x:c r="D386" s="5"/>
      <x:c r="E386" s="6"/>
      <x:c r="F386" s="6"/>
      <x:c r="G386" s="6"/>
      <x:c r="H386" s="6"/>
      <x:c r="I386" s="6"/>
      <x:c r="J386" s="14"/>
      <x:c r="K386" s="2" t="str">
        <x:f>IF(A386="","",IF(COUNTIFS($A$6:$A$505,A386)&gt;1,"Duplicate",""))</x:f>
      </x:c>
      <x:c r="L386" s="2" t="str">
        <x:f>IF(A386="","",IF(OR(AND(E386&lt;&gt;"",B386=""),AND(F386&lt;&gt;"",E386=""),AND(G386&lt;&gt;"",F386=""),AND(H386&lt;&gt;"",G386=""),AND(I386&lt;&gt;"",H386="")),"Missing earlier stage",IF(OR(AND(E386&lt;&gt;"",E386&lt;B386),AND(F386&lt;&gt;"",F386&lt;E386),AND(G386&lt;&gt;"",G386&lt;F386),AND(H386&lt;&gt;"",H386&lt;G386),AND(I386&lt;&gt;"",I386&lt;H386)),"Date order","")))</x:f>
      </x:c>
      <x:c r="M386" s="2" t="str">
        <x:f>IF(A386="","",IF(B386="","Missing capture",""))</x:f>
      </x:c>
      <x:c r="N386" s="2" t="str">
        <x:f>IF(A386="","",IF(AND(ISNUMBER(I386),NOT(ISNUMBER(J386))),1,0))</x:f>
      </x:c>
    </x:row>
    <x:row r="387" ht="23" customHeight="1">
      <x:c r="A387" s="5"/>
      <x:c r="B387" s="6"/>
      <x:c r="C387" s="5"/>
      <x:c r="D387" s="5"/>
      <x:c r="E387" s="6"/>
      <x:c r="F387" s="6"/>
      <x:c r="G387" s="6"/>
      <x:c r="H387" s="6"/>
      <x:c r="I387" s="6"/>
      <x:c r="J387" s="14"/>
      <x:c r="K387" s="2" t="str">
        <x:f>IF(A387="","",IF(COUNTIFS($A$6:$A$505,A387)&gt;1,"Duplicate",""))</x:f>
      </x:c>
      <x:c r="L387" s="2" t="str">
        <x:f>IF(A387="","",IF(OR(AND(E387&lt;&gt;"",B387=""),AND(F387&lt;&gt;"",E387=""),AND(G387&lt;&gt;"",F387=""),AND(H387&lt;&gt;"",G387=""),AND(I387&lt;&gt;"",H387="")),"Missing earlier stage",IF(OR(AND(E387&lt;&gt;"",E387&lt;B387),AND(F387&lt;&gt;"",F387&lt;E387),AND(G387&lt;&gt;"",G387&lt;F387),AND(H387&lt;&gt;"",H387&lt;G387),AND(I387&lt;&gt;"",I387&lt;H387)),"Date order","")))</x:f>
      </x:c>
      <x:c r="M387" s="2" t="str">
        <x:f>IF(A387="","",IF(B387="","Missing capture",""))</x:f>
      </x:c>
      <x:c r="N387" s="2" t="str">
        <x:f>IF(A387="","",IF(AND(ISNUMBER(I387),NOT(ISNUMBER(J387))),1,0))</x:f>
      </x:c>
    </x:row>
    <x:row r="388" ht="23" customHeight="1">
      <x:c r="A388" s="5"/>
      <x:c r="B388" s="6"/>
      <x:c r="C388" s="5"/>
      <x:c r="D388" s="5"/>
      <x:c r="E388" s="6"/>
      <x:c r="F388" s="6"/>
      <x:c r="G388" s="6"/>
      <x:c r="H388" s="6"/>
      <x:c r="I388" s="6"/>
      <x:c r="J388" s="14"/>
      <x:c r="K388" s="2" t="str">
        <x:f>IF(A388="","",IF(COUNTIFS($A$6:$A$505,A388)&gt;1,"Duplicate",""))</x:f>
      </x:c>
      <x:c r="L388" s="2" t="str">
        <x:f>IF(A388="","",IF(OR(AND(E388&lt;&gt;"",B388=""),AND(F388&lt;&gt;"",E388=""),AND(G388&lt;&gt;"",F388=""),AND(H388&lt;&gt;"",G388=""),AND(I388&lt;&gt;"",H388="")),"Missing earlier stage",IF(OR(AND(E388&lt;&gt;"",E388&lt;B388),AND(F388&lt;&gt;"",F388&lt;E388),AND(G388&lt;&gt;"",G388&lt;F388),AND(H388&lt;&gt;"",H388&lt;G388),AND(I388&lt;&gt;"",I388&lt;H388)),"Date order","")))</x:f>
      </x:c>
      <x:c r="M388" s="2" t="str">
        <x:f>IF(A388="","",IF(B388="","Missing capture",""))</x:f>
      </x:c>
      <x:c r="N388" s="2" t="str">
        <x:f>IF(A388="","",IF(AND(ISNUMBER(I388),NOT(ISNUMBER(J388))),1,0))</x:f>
      </x:c>
    </x:row>
    <x:row r="389" ht="23" customHeight="1">
      <x:c r="A389" s="5"/>
      <x:c r="B389" s="6"/>
      <x:c r="C389" s="5"/>
      <x:c r="D389" s="5"/>
      <x:c r="E389" s="6"/>
      <x:c r="F389" s="6"/>
      <x:c r="G389" s="6"/>
      <x:c r="H389" s="6"/>
      <x:c r="I389" s="6"/>
      <x:c r="J389" s="14"/>
      <x:c r="K389" s="2" t="str">
        <x:f>IF(A389="","",IF(COUNTIFS($A$6:$A$505,A389)&gt;1,"Duplicate",""))</x:f>
      </x:c>
      <x:c r="L389" s="2" t="str">
        <x:f>IF(A389="","",IF(OR(AND(E389&lt;&gt;"",B389=""),AND(F389&lt;&gt;"",E389=""),AND(G389&lt;&gt;"",F389=""),AND(H389&lt;&gt;"",G389=""),AND(I389&lt;&gt;"",H389="")),"Missing earlier stage",IF(OR(AND(E389&lt;&gt;"",E389&lt;B389),AND(F389&lt;&gt;"",F389&lt;E389),AND(G389&lt;&gt;"",G389&lt;F389),AND(H389&lt;&gt;"",H389&lt;G389),AND(I389&lt;&gt;"",I389&lt;H389)),"Date order","")))</x:f>
      </x:c>
      <x:c r="M389" s="2" t="str">
        <x:f>IF(A389="","",IF(B389="","Missing capture",""))</x:f>
      </x:c>
      <x:c r="N389" s="2" t="str">
        <x:f>IF(A389="","",IF(AND(ISNUMBER(I389),NOT(ISNUMBER(J389))),1,0))</x:f>
      </x:c>
    </x:row>
    <x:row r="390" ht="23" customHeight="1">
      <x:c r="A390" s="5"/>
      <x:c r="B390" s="6"/>
      <x:c r="C390" s="5"/>
      <x:c r="D390" s="5"/>
      <x:c r="E390" s="6"/>
      <x:c r="F390" s="6"/>
      <x:c r="G390" s="6"/>
      <x:c r="H390" s="6"/>
      <x:c r="I390" s="6"/>
      <x:c r="J390" s="14"/>
      <x:c r="K390" s="2" t="str">
        <x:f>IF(A390="","",IF(COUNTIFS($A$6:$A$505,A390)&gt;1,"Duplicate",""))</x:f>
      </x:c>
      <x:c r="L390" s="2" t="str">
        <x:f>IF(A390="","",IF(OR(AND(E390&lt;&gt;"",B390=""),AND(F390&lt;&gt;"",E390=""),AND(G390&lt;&gt;"",F390=""),AND(H390&lt;&gt;"",G390=""),AND(I390&lt;&gt;"",H390="")),"Missing earlier stage",IF(OR(AND(E390&lt;&gt;"",E390&lt;B390),AND(F390&lt;&gt;"",F390&lt;E390),AND(G390&lt;&gt;"",G390&lt;F390),AND(H390&lt;&gt;"",H390&lt;G390),AND(I390&lt;&gt;"",I390&lt;H390)),"Date order","")))</x:f>
      </x:c>
      <x:c r="M390" s="2" t="str">
        <x:f>IF(A390="","",IF(B390="","Missing capture",""))</x:f>
      </x:c>
      <x:c r="N390" s="2" t="str">
        <x:f>IF(A390="","",IF(AND(ISNUMBER(I390),NOT(ISNUMBER(J390))),1,0))</x:f>
      </x:c>
    </x:row>
    <x:row r="391" ht="23" customHeight="1">
      <x:c r="A391" s="5"/>
      <x:c r="B391" s="6"/>
      <x:c r="C391" s="5"/>
      <x:c r="D391" s="5"/>
      <x:c r="E391" s="6"/>
      <x:c r="F391" s="6"/>
      <x:c r="G391" s="6"/>
      <x:c r="H391" s="6"/>
      <x:c r="I391" s="6"/>
      <x:c r="J391" s="14"/>
      <x:c r="K391" s="2" t="str">
        <x:f>IF(A391="","",IF(COUNTIFS($A$6:$A$505,A391)&gt;1,"Duplicate",""))</x:f>
      </x:c>
      <x:c r="L391" s="2" t="str">
        <x:f>IF(A391="","",IF(OR(AND(E391&lt;&gt;"",B391=""),AND(F391&lt;&gt;"",E391=""),AND(G391&lt;&gt;"",F391=""),AND(H391&lt;&gt;"",G391=""),AND(I391&lt;&gt;"",H391="")),"Missing earlier stage",IF(OR(AND(E391&lt;&gt;"",E391&lt;B391),AND(F391&lt;&gt;"",F391&lt;E391),AND(G391&lt;&gt;"",G391&lt;F391),AND(H391&lt;&gt;"",H391&lt;G391),AND(I391&lt;&gt;"",I391&lt;H391)),"Date order","")))</x:f>
      </x:c>
      <x:c r="M391" s="2" t="str">
        <x:f>IF(A391="","",IF(B391="","Missing capture",""))</x:f>
      </x:c>
      <x:c r="N391" s="2" t="str">
        <x:f>IF(A391="","",IF(AND(ISNUMBER(I391),NOT(ISNUMBER(J391))),1,0))</x:f>
      </x:c>
    </x:row>
    <x:row r="392" ht="23" customHeight="1">
      <x:c r="A392" s="5"/>
      <x:c r="B392" s="6"/>
      <x:c r="C392" s="5"/>
      <x:c r="D392" s="5"/>
      <x:c r="E392" s="6"/>
      <x:c r="F392" s="6"/>
      <x:c r="G392" s="6"/>
      <x:c r="H392" s="6"/>
      <x:c r="I392" s="6"/>
      <x:c r="J392" s="14"/>
      <x:c r="K392" s="2" t="str">
        <x:f>IF(A392="","",IF(COUNTIFS($A$6:$A$505,A392)&gt;1,"Duplicate",""))</x:f>
      </x:c>
      <x:c r="L392" s="2" t="str">
        <x:f>IF(A392="","",IF(OR(AND(E392&lt;&gt;"",B392=""),AND(F392&lt;&gt;"",E392=""),AND(G392&lt;&gt;"",F392=""),AND(H392&lt;&gt;"",G392=""),AND(I392&lt;&gt;"",H392="")),"Missing earlier stage",IF(OR(AND(E392&lt;&gt;"",E392&lt;B392),AND(F392&lt;&gt;"",F392&lt;E392),AND(G392&lt;&gt;"",G392&lt;F392),AND(H392&lt;&gt;"",H392&lt;G392),AND(I392&lt;&gt;"",I392&lt;H392)),"Date order","")))</x:f>
      </x:c>
      <x:c r="M392" s="2" t="str">
        <x:f>IF(A392="","",IF(B392="","Missing capture",""))</x:f>
      </x:c>
      <x:c r="N392" s="2" t="str">
        <x:f>IF(A392="","",IF(AND(ISNUMBER(I392),NOT(ISNUMBER(J392))),1,0))</x:f>
      </x:c>
    </x:row>
    <x:row r="393" ht="23" customHeight="1">
      <x:c r="A393" s="5"/>
      <x:c r="B393" s="6"/>
      <x:c r="C393" s="5"/>
      <x:c r="D393" s="5"/>
      <x:c r="E393" s="6"/>
      <x:c r="F393" s="6"/>
      <x:c r="G393" s="6"/>
      <x:c r="H393" s="6"/>
      <x:c r="I393" s="6"/>
      <x:c r="J393" s="14"/>
      <x:c r="K393" s="2" t="str">
        <x:f>IF(A393="","",IF(COUNTIFS($A$6:$A$505,A393)&gt;1,"Duplicate",""))</x:f>
      </x:c>
      <x:c r="L393" s="2" t="str">
        <x:f>IF(A393="","",IF(OR(AND(E393&lt;&gt;"",B393=""),AND(F393&lt;&gt;"",E393=""),AND(G393&lt;&gt;"",F393=""),AND(H393&lt;&gt;"",G393=""),AND(I393&lt;&gt;"",H393="")),"Missing earlier stage",IF(OR(AND(E393&lt;&gt;"",E393&lt;B393),AND(F393&lt;&gt;"",F393&lt;E393),AND(G393&lt;&gt;"",G393&lt;F393),AND(H393&lt;&gt;"",H393&lt;G393),AND(I393&lt;&gt;"",I393&lt;H393)),"Date order","")))</x:f>
      </x:c>
      <x:c r="M393" s="2" t="str">
        <x:f>IF(A393="","",IF(B393="","Missing capture",""))</x:f>
      </x:c>
      <x:c r="N393" s="2" t="str">
        <x:f>IF(A393="","",IF(AND(ISNUMBER(I393),NOT(ISNUMBER(J393))),1,0))</x:f>
      </x:c>
    </x:row>
    <x:row r="394" ht="23" customHeight="1">
      <x:c r="A394" s="5"/>
      <x:c r="B394" s="6"/>
      <x:c r="C394" s="5"/>
      <x:c r="D394" s="5"/>
      <x:c r="E394" s="6"/>
      <x:c r="F394" s="6"/>
      <x:c r="G394" s="6"/>
      <x:c r="H394" s="6"/>
      <x:c r="I394" s="6"/>
      <x:c r="J394" s="14"/>
      <x:c r="K394" s="2" t="str">
        <x:f>IF(A394="","",IF(COUNTIFS($A$6:$A$505,A394)&gt;1,"Duplicate",""))</x:f>
      </x:c>
      <x:c r="L394" s="2" t="str">
        <x:f>IF(A394="","",IF(OR(AND(E394&lt;&gt;"",B394=""),AND(F394&lt;&gt;"",E394=""),AND(G394&lt;&gt;"",F394=""),AND(H394&lt;&gt;"",G394=""),AND(I394&lt;&gt;"",H394="")),"Missing earlier stage",IF(OR(AND(E394&lt;&gt;"",E394&lt;B394),AND(F394&lt;&gt;"",F394&lt;E394),AND(G394&lt;&gt;"",G394&lt;F394),AND(H394&lt;&gt;"",H394&lt;G394),AND(I394&lt;&gt;"",I394&lt;H394)),"Date order","")))</x:f>
      </x:c>
      <x:c r="M394" s="2" t="str">
        <x:f>IF(A394="","",IF(B394="","Missing capture",""))</x:f>
      </x:c>
      <x:c r="N394" s="2" t="str">
        <x:f>IF(A394="","",IF(AND(ISNUMBER(I394),NOT(ISNUMBER(J394))),1,0))</x:f>
      </x:c>
    </x:row>
    <x:row r="395" ht="23" customHeight="1">
      <x:c r="A395" s="5"/>
      <x:c r="B395" s="6"/>
      <x:c r="C395" s="5"/>
      <x:c r="D395" s="5"/>
      <x:c r="E395" s="6"/>
      <x:c r="F395" s="6"/>
      <x:c r="G395" s="6"/>
      <x:c r="H395" s="6"/>
      <x:c r="I395" s="6"/>
      <x:c r="J395" s="14"/>
      <x:c r="K395" s="2" t="str">
        <x:f>IF(A395="","",IF(COUNTIFS($A$6:$A$505,A395)&gt;1,"Duplicate",""))</x:f>
      </x:c>
      <x:c r="L395" s="2" t="str">
        <x:f>IF(A395="","",IF(OR(AND(E395&lt;&gt;"",B395=""),AND(F395&lt;&gt;"",E395=""),AND(G395&lt;&gt;"",F395=""),AND(H395&lt;&gt;"",G395=""),AND(I395&lt;&gt;"",H395="")),"Missing earlier stage",IF(OR(AND(E395&lt;&gt;"",E395&lt;B395),AND(F395&lt;&gt;"",F395&lt;E395),AND(G395&lt;&gt;"",G395&lt;F395),AND(H395&lt;&gt;"",H395&lt;G395),AND(I395&lt;&gt;"",I395&lt;H395)),"Date order","")))</x:f>
      </x:c>
      <x:c r="M395" s="2" t="str">
        <x:f>IF(A395="","",IF(B395="","Missing capture",""))</x:f>
      </x:c>
      <x:c r="N395" s="2" t="str">
        <x:f>IF(A395="","",IF(AND(ISNUMBER(I395),NOT(ISNUMBER(J395))),1,0))</x:f>
      </x:c>
    </x:row>
    <x:row r="396" ht="23" customHeight="1">
      <x:c r="A396" s="5"/>
      <x:c r="B396" s="6"/>
      <x:c r="C396" s="5"/>
      <x:c r="D396" s="5"/>
      <x:c r="E396" s="6"/>
      <x:c r="F396" s="6"/>
      <x:c r="G396" s="6"/>
      <x:c r="H396" s="6"/>
      <x:c r="I396" s="6"/>
      <x:c r="J396" s="14"/>
      <x:c r="K396" s="2" t="str">
        <x:f>IF(A396="","",IF(COUNTIFS($A$6:$A$505,A396)&gt;1,"Duplicate",""))</x:f>
      </x:c>
      <x:c r="L396" s="2" t="str">
        <x:f>IF(A396="","",IF(OR(AND(E396&lt;&gt;"",B396=""),AND(F396&lt;&gt;"",E396=""),AND(G396&lt;&gt;"",F396=""),AND(H396&lt;&gt;"",G396=""),AND(I396&lt;&gt;"",H396="")),"Missing earlier stage",IF(OR(AND(E396&lt;&gt;"",E396&lt;B396),AND(F396&lt;&gt;"",F396&lt;E396),AND(G396&lt;&gt;"",G396&lt;F396),AND(H396&lt;&gt;"",H396&lt;G396),AND(I396&lt;&gt;"",I396&lt;H396)),"Date order","")))</x:f>
      </x:c>
      <x:c r="M396" s="2" t="str">
        <x:f>IF(A396="","",IF(B396="","Missing capture",""))</x:f>
      </x:c>
      <x:c r="N396" s="2" t="str">
        <x:f>IF(A396="","",IF(AND(ISNUMBER(I396),NOT(ISNUMBER(J396))),1,0))</x:f>
      </x:c>
    </x:row>
    <x:row r="397" ht="23" customHeight="1">
      <x:c r="A397" s="5"/>
      <x:c r="B397" s="6"/>
      <x:c r="C397" s="5"/>
      <x:c r="D397" s="5"/>
      <x:c r="E397" s="6"/>
      <x:c r="F397" s="6"/>
      <x:c r="G397" s="6"/>
      <x:c r="H397" s="6"/>
      <x:c r="I397" s="6"/>
      <x:c r="J397" s="14"/>
      <x:c r="K397" s="2" t="str">
        <x:f>IF(A397="","",IF(COUNTIFS($A$6:$A$505,A397)&gt;1,"Duplicate",""))</x:f>
      </x:c>
      <x:c r="L397" s="2" t="str">
        <x:f>IF(A397="","",IF(OR(AND(E397&lt;&gt;"",B397=""),AND(F397&lt;&gt;"",E397=""),AND(G397&lt;&gt;"",F397=""),AND(H397&lt;&gt;"",G397=""),AND(I397&lt;&gt;"",H397="")),"Missing earlier stage",IF(OR(AND(E397&lt;&gt;"",E397&lt;B397),AND(F397&lt;&gt;"",F397&lt;E397),AND(G397&lt;&gt;"",G397&lt;F397),AND(H397&lt;&gt;"",H397&lt;G397),AND(I397&lt;&gt;"",I397&lt;H397)),"Date order","")))</x:f>
      </x:c>
      <x:c r="M397" s="2" t="str">
        <x:f>IF(A397="","",IF(B397="","Missing capture",""))</x:f>
      </x:c>
      <x:c r="N397" s="2" t="str">
        <x:f>IF(A397="","",IF(AND(ISNUMBER(I397),NOT(ISNUMBER(J397))),1,0))</x:f>
      </x:c>
    </x:row>
    <x:row r="398" ht="23" customHeight="1">
      <x:c r="A398" s="5"/>
      <x:c r="B398" s="6"/>
      <x:c r="C398" s="5"/>
      <x:c r="D398" s="5"/>
      <x:c r="E398" s="6"/>
      <x:c r="F398" s="6"/>
      <x:c r="G398" s="6"/>
      <x:c r="H398" s="6"/>
      <x:c r="I398" s="6"/>
      <x:c r="J398" s="14"/>
      <x:c r="K398" s="2" t="str">
        <x:f>IF(A398="","",IF(COUNTIFS($A$6:$A$505,A398)&gt;1,"Duplicate",""))</x:f>
      </x:c>
      <x:c r="L398" s="2" t="str">
        <x:f>IF(A398="","",IF(OR(AND(E398&lt;&gt;"",B398=""),AND(F398&lt;&gt;"",E398=""),AND(G398&lt;&gt;"",F398=""),AND(H398&lt;&gt;"",G398=""),AND(I398&lt;&gt;"",H398="")),"Missing earlier stage",IF(OR(AND(E398&lt;&gt;"",E398&lt;B398),AND(F398&lt;&gt;"",F398&lt;E398),AND(G398&lt;&gt;"",G398&lt;F398),AND(H398&lt;&gt;"",H398&lt;G398),AND(I398&lt;&gt;"",I398&lt;H398)),"Date order","")))</x:f>
      </x:c>
      <x:c r="M398" s="2" t="str">
        <x:f>IF(A398="","",IF(B398="","Missing capture",""))</x:f>
      </x:c>
      <x:c r="N398" s="2" t="str">
        <x:f>IF(A398="","",IF(AND(ISNUMBER(I398),NOT(ISNUMBER(J398))),1,0))</x:f>
      </x:c>
    </x:row>
    <x:row r="399" ht="23" customHeight="1">
      <x:c r="A399" s="5"/>
      <x:c r="B399" s="6"/>
      <x:c r="C399" s="5"/>
      <x:c r="D399" s="5"/>
      <x:c r="E399" s="6"/>
      <x:c r="F399" s="6"/>
      <x:c r="G399" s="6"/>
      <x:c r="H399" s="6"/>
      <x:c r="I399" s="6"/>
      <x:c r="J399" s="14"/>
      <x:c r="K399" s="2" t="str">
        <x:f>IF(A399="","",IF(COUNTIFS($A$6:$A$505,A399)&gt;1,"Duplicate",""))</x:f>
      </x:c>
      <x:c r="L399" s="2" t="str">
        <x:f>IF(A399="","",IF(OR(AND(E399&lt;&gt;"",B399=""),AND(F399&lt;&gt;"",E399=""),AND(G399&lt;&gt;"",F399=""),AND(H399&lt;&gt;"",G399=""),AND(I399&lt;&gt;"",H399="")),"Missing earlier stage",IF(OR(AND(E399&lt;&gt;"",E399&lt;B399),AND(F399&lt;&gt;"",F399&lt;E399),AND(G399&lt;&gt;"",G399&lt;F399),AND(H399&lt;&gt;"",H399&lt;G399),AND(I399&lt;&gt;"",I399&lt;H399)),"Date order","")))</x:f>
      </x:c>
      <x:c r="M399" s="2" t="str">
        <x:f>IF(A399="","",IF(B399="","Missing capture",""))</x:f>
      </x:c>
      <x:c r="N399" s="2" t="str">
        <x:f>IF(A399="","",IF(AND(ISNUMBER(I399),NOT(ISNUMBER(J399))),1,0))</x:f>
      </x:c>
    </x:row>
    <x:row r="400" ht="23" customHeight="1">
      <x:c r="A400" s="5"/>
      <x:c r="B400" s="6"/>
      <x:c r="C400" s="5"/>
      <x:c r="D400" s="5"/>
      <x:c r="E400" s="6"/>
      <x:c r="F400" s="6"/>
      <x:c r="G400" s="6"/>
      <x:c r="H400" s="6"/>
      <x:c r="I400" s="6"/>
      <x:c r="J400" s="14"/>
      <x:c r="K400" s="2" t="str">
        <x:f>IF(A400="","",IF(COUNTIFS($A$6:$A$505,A400)&gt;1,"Duplicate",""))</x:f>
      </x:c>
      <x:c r="L400" s="2" t="str">
        <x:f>IF(A400="","",IF(OR(AND(E400&lt;&gt;"",B400=""),AND(F400&lt;&gt;"",E400=""),AND(G400&lt;&gt;"",F400=""),AND(H400&lt;&gt;"",G400=""),AND(I400&lt;&gt;"",H400="")),"Missing earlier stage",IF(OR(AND(E400&lt;&gt;"",E400&lt;B400),AND(F400&lt;&gt;"",F400&lt;E400),AND(G400&lt;&gt;"",G400&lt;F400),AND(H400&lt;&gt;"",H400&lt;G400),AND(I400&lt;&gt;"",I400&lt;H400)),"Date order","")))</x:f>
      </x:c>
      <x:c r="M400" s="2" t="str">
        <x:f>IF(A400="","",IF(B400="","Missing capture",""))</x:f>
      </x:c>
      <x:c r="N400" s="2" t="str">
        <x:f>IF(A400="","",IF(AND(ISNUMBER(I400),NOT(ISNUMBER(J400))),1,0))</x:f>
      </x:c>
    </x:row>
    <x:row r="401" ht="23" customHeight="1">
      <x:c r="A401" s="5"/>
      <x:c r="B401" s="6"/>
      <x:c r="C401" s="5"/>
      <x:c r="D401" s="5"/>
      <x:c r="E401" s="6"/>
      <x:c r="F401" s="6"/>
      <x:c r="G401" s="6"/>
      <x:c r="H401" s="6"/>
      <x:c r="I401" s="6"/>
      <x:c r="J401" s="14"/>
      <x:c r="K401" s="2" t="str">
        <x:f>IF(A401="","",IF(COUNTIFS($A$6:$A$505,A401)&gt;1,"Duplicate",""))</x:f>
      </x:c>
      <x:c r="L401" s="2" t="str">
        <x:f>IF(A401="","",IF(OR(AND(E401&lt;&gt;"",B401=""),AND(F401&lt;&gt;"",E401=""),AND(G401&lt;&gt;"",F401=""),AND(H401&lt;&gt;"",G401=""),AND(I401&lt;&gt;"",H401="")),"Missing earlier stage",IF(OR(AND(E401&lt;&gt;"",E401&lt;B401),AND(F401&lt;&gt;"",F401&lt;E401),AND(G401&lt;&gt;"",G401&lt;F401),AND(H401&lt;&gt;"",H401&lt;G401),AND(I401&lt;&gt;"",I401&lt;H401)),"Date order","")))</x:f>
      </x:c>
      <x:c r="M401" s="2" t="str">
        <x:f>IF(A401="","",IF(B401="","Missing capture",""))</x:f>
      </x:c>
      <x:c r="N401" s="2" t="str">
        <x:f>IF(A401="","",IF(AND(ISNUMBER(I401),NOT(ISNUMBER(J401))),1,0))</x:f>
      </x:c>
    </x:row>
    <x:row r="402" ht="23" customHeight="1">
      <x:c r="A402" s="5"/>
      <x:c r="B402" s="6"/>
      <x:c r="C402" s="5"/>
      <x:c r="D402" s="5"/>
      <x:c r="E402" s="6"/>
      <x:c r="F402" s="6"/>
      <x:c r="G402" s="6"/>
      <x:c r="H402" s="6"/>
      <x:c r="I402" s="6"/>
      <x:c r="J402" s="14"/>
      <x:c r="K402" s="2" t="str">
        <x:f>IF(A402="","",IF(COUNTIFS($A$6:$A$505,A402)&gt;1,"Duplicate",""))</x:f>
      </x:c>
      <x:c r="L402" s="2" t="str">
        <x:f>IF(A402="","",IF(OR(AND(E402&lt;&gt;"",B402=""),AND(F402&lt;&gt;"",E402=""),AND(G402&lt;&gt;"",F402=""),AND(H402&lt;&gt;"",G402=""),AND(I402&lt;&gt;"",H402="")),"Missing earlier stage",IF(OR(AND(E402&lt;&gt;"",E402&lt;B402),AND(F402&lt;&gt;"",F402&lt;E402),AND(G402&lt;&gt;"",G402&lt;F402),AND(H402&lt;&gt;"",H402&lt;G402),AND(I402&lt;&gt;"",I402&lt;H402)),"Date order","")))</x:f>
      </x:c>
      <x:c r="M402" s="2" t="str">
        <x:f>IF(A402="","",IF(B402="","Missing capture",""))</x:f>
      </x:c>
      <x:c r="N402" s="2" t="str">
        <x:f>IF(A402="","",IF(AND(ISNUMBER(I402),NOT(ISNUMBER(J402))),1,0))</x:f>
      </x:c>
    </x:row>
    <x:row r="403" ht="23" customHeight="1">
      <x:c r="A403" s="5"/>
      <x:c r="B403" s="6"/>
      <x:c r="C403" s="5"/>
      <x:c r="D403" s="5"/>
      <x:c r="E403" s="6"/>
      <x:c r="F403" s="6"/>
      <x:c r="G403" s="6"/>
      <x:c r="H403" s="6"/>
      <x:c r="I403" s="6"/>
      <x:c r="J403" s="14"/>
      <x:c r="K403" s="2" t="str">
        <x:f>IF(A403="","",IF(COUNTIFS($A$6:$A$505,A403)&gt;1,"Duplicate",""))</x:f>
      </x:c>
      <x:c r="L403" s="2" t="str">
        <x:f>IF(A403="","",IF(OR(AND(E403&lt;&gt;"",B403=""),AND(F403&lt;&gt;"",E403=""),AND(G403&lt;&gt;"",F403=""),AND(H403&lt;&gt;"",G403=""),AND(I403&lt;&gt;"",H403="")),"Missing earlier stage",IF(OR(AND(E403&lt;&gt;"",E403&lt;B403),AND(F403&lt;&gt;"",F403&lt;E403),AND(G403&lt;&gt;"",G403&lt;F403),AND(H403&lt;&gt;"",H403&lt;G403),AND(I403&lt;&gt;"",I403&lt;H403)),"Date order","")))</x:f>
      </x:c>
      <x:c r="M403" s="2" t="str">
        <x:f>IF(A403="","",IF(B403="","Missing capture",""))</x:f>
      </x:c>
      <x:c r="N403" s="2" t="str">
        <x:f>IF(A403="","",IF(AND(ISNUMBER(I403),NOT(ISNUMBER(J403))),1,0))</x:f>
      </x:c>
    </x:row>
    <x:row r="404" ht="23" customHeight="1">
      <x:c r="A404" s="5"/>
      <x:c r="B404" s="6"/>
      <x:c r="C404" s="5"/>
      <x:c r="D404" s="5"/>
      <x:c r="E404" s="6"/>
      <x:c r="F404" s="6"/>
      <x:c r="G404" s="6"/>
      <x:c r="H404" s="6"/>
      <x:c r="I404" s="6"/>
      <x:c r="J404" s="14"/>
      <x:c r="K404" s="2" t="str">
        <x:f>IF(A404="","",IF(COUNTIFS($A$6:$A$505,A404)&gt;1,"Duplicate",""))</x:f>
      </x:c>
      <x:c r="L404" s="2" t="str">
        <x:f>IF(A404="","",IF(OR(AND(E404&lt;&gt;"",B404=""),AND(F404&lt;&gt;"",E404=""),AND(G404&lt;&gt;"",F404=""),AND(H404&lt;&gt;"",G404=""),AND(I404&lt;&gt;"",H404="")),"Missing earlier stage",IF(OR(AND(E404&lt;&gt;"",E404&lt;B404),AND(F404&lt;&gt;"",F404&lt;E404),AND(G404&lt;&gt;"",G404&lt;F404),AND(H404&lt;&gt;"",H404&lt;G404),AND(I404&lt;&gt;"",I404&lt;H404)),"Date order","")))</x:f>
      </x:c>
      <x:c r="M404" s="2" t="str">
        <x:f>IF(A404="","",IF(B404="","Missing capture",""))</x:f>
      </x:c>
      <x:c r="N404" s="2" t="str">
        <x:f>IF(A404="","",IF(AND(ISNUMBER(I404),NOT(ISNUMBER(J404))),1,0))</x:f>
      </x:c>
    </x:row>
    <x:row r="405" ht="23" customHeight="1">
      <x:c r="A405" s="5"/>
      <x:c r="B405" s="6"/>
      <x:c r="C405" s="5"/>
      <x:c r="D405" s="5"/>
      <x:c r="E405" s="6"/>
      <x:c r="F405" s="6"/>
      <x:c r="G405" s="6"/>
      <x:c r="H405" s="6"/>
      <x:c r="I405" s="6"/>
      <x:c r="J405" s="14"/>
      <x:c r="K405" s="2" t="str">
        <x:f>IF(A405="","",IF(COUNTIFS($A$6:$A$505,A405)&gt;1,"Duplicate",""))</x:f>
      </x:c>
      <x:c r="L405" s="2" t="str">
        <x:f>IF(A405="","",IF(OR(AND(E405&lt;&gt;"",B405=""),AND(F405&lt;&gt;"",E405=""),AND(G405&lt;&gt;"",F405=""),AND(H405&lt;&gt;"",G405=""),AND(I405&lt;&gt;"",H405="")),"Missing earlier stage",IF(OR(AND(E405&lt;&gt;"",E405&lt;B405),AND(F405&lt;&gt;"",F405&lt;E405),AND(G405&lt;&gt;"",G405&lt;F405),AND(H405&lt;&gt;"",H405&lt;G405),AND(I405&lt;&gt;"",I405&lt;H405)),"Date order","")))</x:f>
      </x:c>
      <x:c r="M405" s="2" t="str">
        <x:f>IF(A405="","",IF(B405="","Missing capture",""))</x:f>
      </x:c>
      <x:c r="N405" s="2" t="str">
        <x:f>IF(A405="","",IF(AND(ISNUMBER(I405),NOT(ISNUMBER(J405))),1,0))</x:f>
      </x:c>
    </x:row>
    <x:row r="406" ht="23" customHeight="1">
      <x:c r="A406" s="5"/>
      <x:c r="B406" s="6"/>
      <x:c r="C406" s="5"/>
      <x:c r="D406" s="5"/>
      <x:c r="E406" s="6"/>
      <x:c r="F406" s="6"/>
      <x:c r="G406" s="6"/>
      <x:c r="H406" s="6"/>
      <x:c r="I406" s="6"/>
      <x:c r="J406" s="14"/>
      <x:c r="K406" s="2" t="str">
        <x:f>IF(A406="","",IF(COUNTIFS($A$6:$A$505,A406)&gt;1,"Duplicate",""))</x:f>
      </x:c>
      <x:c r="L406" s="2" t="str">
        <x:f>IF(A406="","",IF(OR(AND(E406&lt;&gt;"",B406=""),AND(F406&lt;&gt;"",E406=""),AND(G406&lt;&gt;"",F406=""),AND(H406&lt;&gt;"",G406=""),AND(I406&lt;&gt;"",H406="")),"Missing earlier stage",IF(OR(AND(E406&lt;&gt;"",E406&lt;B406),AND(F406&lt;&gt;"",F406&lt;E406),AND(G406&lt;&gt;"",G406&lt;F406),AND(H406&lt;&gt;"",H406&lt;G406),AND(I406&lt;&gt;"",I406&lt;H406)),"Date order","")))</x:f>
      </x:c>
      <x:c r="M406" s="2" t="str">
        <x:f>IF(A406="","",IF(B406="","Missing capture",""))</x:f>
      </x:c>
      <x:c r="N406" s="2" t="str">
        <x:f>IF(A406="","",IF(AND(ISNUMBER(I406),NOT(ISNUMBER(J406))),1,0))</x:f>
      </x:c>
    </x:row>
    <x:row r="407" ht="23" customHeight="1">
      <x:c r="A407" s="5"/>
      <x:c r="B407" s="6"/>
      <x:c r="C407" s="5"/>
      <x:c r="D407" s="5"/>
      <x:c r="E407" s="6"/>
      <x:c r="F407" s="6"/>
      <x:c r="G407" s="6"/>
      <x:c r="H407" s="6"/>
      <x:c r="I407" s="6"/>
      <x:c r="J407" s="14"/>
      <x:c r="K407" s="2" t="str">
        <x:f>IF(A407="","",IF(COUNTIFS($A$6:$A$505,A407)&gt;1,"Duplicate",""))</x:f>
      </x:c>
      <x:c r="L407" s="2" t="str">
        <x:f>IF(A407="","",IF(OR(AND(E407&lt;&gt;"",B407=""),AND(F407&lt;&gt;"",E407=""),AND(G407&lt;&gt;"",F407=""),AND(H407&lt;&gt;"",G407=""),AND(I407&lt;&gt;"",H407="")),"Missing earlier stage",IF(OR(AND(E407&lt;&gt;"",E407&lt;B407),AND(F407&lt;&gt;"",F407&lt;E407),AND(G407&lt;&gt;"",G407&lt;F407),AND(H407&lt;&gt;"",H407&lt;G407),AND(I407&lt;&gt;"",I407&lt;H407)),"Date order","")))</x:f>
      </x:c>
      <x:c r="M407" s="2" t="str">
        <x:f>IF(A407="","",IF(B407="","Missing capture",""))</x:f>
      </x:c>
      <x:c r="N407" s="2" t="str">
        <x:f>IF(A407="","",IF(AND(ISNUMBER(I407),NOT(ISNUMBER(J407))),1,0))</x:f>
      </x:c>
    </x:row>
    <x:row r="408" ht="23" customHeight="1">
      <x:c r="A408" s="5"/>
      <x:c r="B408" s="6"/>
      <x:c r="C408" s="5"/>
      <x:c r="D408" s="5"/>
      <x:c r="E408" s="6"/>
      <x:c r="F408" s="6"/>
      <x:c r="G408" s="6"/>
      <x:c r="H408" s="6"/>
      <x:c r="I408" s="6"/>
      <x:c r="J408" s="14"/>
      <x:c r="K408" s="2" t="str">
        <x:f>IF(A408="","",IF(COUNTIFS($A$6:$A$505,A408)&gt;1,"Duplicate",""))</x:f>
      </x:c>
      <x:c r="L408" s="2" t="str">
        <x:f>IF(A408="","",IF(OR(AND(E408&lt;&gt;"",B408=""),AND(F408&lt;&gt;"",E408=""),AND(G408&lt;&gt;"",F408=""),AND(H408&lt;&gt;"",G408=""),AND(I408&lt;&gt;"",H408="")),"Missing earlier stage",IF(OR(AND(E408&lt;&gt;"",E408&lt;B408),AND(F408&lt;&gt;"",F408&lt;E408),AND(G408&lt;&gt;"",G408&lt;F408),AND(H408&lt;&gt;"",H408&lt;G408),AND(I408&lt;&gt;"",I408&lt;H408)),"Date order","")))</x:f>
      </x:c>
      <x:c r="M408" s="2" t="str">
        <x:f>IF(A408="","",IF(B408="","Missing capture",""))</x:f>
      </x:c>
      <x:c r="N408" s="2" t="str">
        <x:f>IF(A408="","",IF(AND(ISNUMBER(I408),NOT(ISNUMBER(J408))),1,0))</x:f>
      </x:c>
    </x:row>
    <x:row r="409" ht="23" customHeight="1">
      <x:c r="A409" s="5"/>
      <x:c r="B409" s="6"/>
      <x:c r="C409" s="5"/>
      <x:c r="D409" s="5"/>
      <x:c r="E409" s="6"/>
      <x:c r="F409" s="6"/>
      <x:c r="G409" s="6"/>
      <x:c r="H409" s="6"/>
      <x:c r="I409" s="6"/>
      <x:c r="J409" s="14"/>
      <x:c r="K409" s="2" t="str">
        <x:f>IF(A409="","",IF(COUNTIFS($A$6:$A$505,A409)&gt;1,"Duplicate",""))</x:f>
      </x:c>
      <x:c r="L409" s="2" t="str">
        <x:f>IF(A409="","",IF(OR(AND(E409&lt;&gt;"",B409=""),AND(F409&lt;&gt;"",E409=""),AND(G409&lt;&gt;"",F409=""),AND(H409&lt;&gt;"",G409=""),AND(I409&lt;&gt;"",H409="")),"Missing earlier stage",IF(OR(AND(E409&lt;&gt;"",E409&lt;B409),AND(F409&lt;&gt;"",F409&lt;E409),AND(G409&lt;&gt;"",G409&lt;F409),AND(H409&lt;&gt;"",H409&lt;G409),AND(I409&lt;&gt;"",I409&lt;H409)),"Date order","")))</x:f>
      </x:c>
      <x:c r="M409" s="2" t="str">
        <x:f>IF(A409="","",IF(B409="","Missing capture",""))</x:f>
      </x:c>
      <x:c r="N409" s="2" t="str">
        <x:f>IF(A409="","",IF(AND(ISNUMBER(I409),NOT(ISNUMBER(J409))),1,0))</x:f>
      </x:c>
    </x:row>
    <x:row r="410" ht="23" customHeight="1">
      <x:c r="A410" s="5"/>
      <x:c r="B410" s="6"/>
      <x:c r="C410" s="5"/>
      <x:c r="D410" s="5"/>
      <x:c r="E410" s="6"/>
      <x:c r="F410" s="6"/>
      <x:c r="G410" s="6"/>
      <x:c r="H410" s="6"/>
      <x:c r="I410" s="6"/>
      <x:c r="J410" s="14"/>
      <x:c r="K410" s="2" t="str">
        <x:f>IF(A410="","",IF(COUNTIFS($A$6:$A$505,A410)&gt;1,"Duplicate",""))</x:f>
      </x:c>
      <x:c r="L410" s="2" t="str">
        <x:f>IF(A410="","",IF(OR(AND(E410&lt;&gt;"",B410=""),AND(F410&lt;&gt;"",E410=""),AND(G410&lt;&gt;"",F410=""),AND(H410&lt;&gt;"",G410=""),AND(I410&lt;&gt;"",H410="")),"Missing earlier stage",IF(OR(AND(E410&lt;&gt;"",E410&lt;B410),AND(F410&lt;&gt;"",F410&lt;E410),AND(G410&lt;&gt;"",G410&lt;F410),AND(H410&lt;&gt;"",H410&lt;G410),AND(I410&lt;&gt;"",I410&lt;H410)),"Date order","")))</x:f>
      </x:c>
      <x:c r="M410" s="2" t="str">
        <x:f>IF(A410="","",IF(B410="","Missing capture",""))</x:f>
      </x:c>
      <x:c r="N410" s="2" t="str">
        <x:f>IF(A410="","",IF(AND(ISNUMBER(I410),NOT(ISNUMBER(J410))),1,0))</x:f>
      </x:c>
    </x:row>
    <x:row r="411" ht="23" customHeight="1">
      <x:c r="A411" s="5"/>
      <x:c r="B411" s="6"/>
      <x:c r="C411" s="5"/>
      <x:c r="D411" s="5"/>
      <x:c r="E411" s="6"/>
      <x:c r="F411" s="6"/>
      <x:c r="G411" s="6"/>
      <x:c r="H411" s="6"/>
      <x:c r="I411" s="6"/>
      <x:c r="J411" s="14"/>
      <x:c r="K411" s="2" t="str">
        <x:f>IF(A411="","",IF(COUNTIFS($A$6:$A$505,A411)&gt;1,"Duplicate",""))</x:f>
      </x:c>
      <x:c r="L411" s="2" t="str">
        <x:f>IF(A411="","",IF(OR(AND(E411&lt;&gt;"",B411=""),AND(F411&lt;&gt;"",E411=""),AND(G411&lt;&gt;"",F411=""),AND(H411&lt;&gt;"",G411=""),AND(I411&lt;&gt;"",H411="")),"Missing earlier stage",IF(OR(AND(E411&lt;&gt;"",E411&lt;B411),AND(F411&lt;&gt;"",F411&lt;E411),AND(G411&lt;&gt;"",G411&lt;F411),AND(H411&lt;&gt;"",H411&lt;G411),AND(I411&lt;&gt;"",I411&lt;H411)),"Date order","")))</x:f>
      </x:c>
      <x:c r="M411" s="2" t="str">
        <x:f>IF(A411="","",IF(B411="","Missing capture",""))</x:f>
      </x:c>
      <x:c r="N411" s="2" t="str">
        <x:f>IF(A411="","",IF(AND(ISNUMBER(I411),NOT(ISNUMBER(J411))),1,0))</x:f>
      </x:c>
    </x:row>
    <x:row r="412" ht="23" customHeight="1">
      <x:c r="A412" s="5"/>
      <x:c r="B412" s="6"/>
      <x:c r="C412" s="5"/>
      <x:c r="D412" s="5"/>
      <x:c r="E412" s="6"/>
      <x:c r="F412" s="6"/>
      <x:c r="G412" s="6"/>
      <x:c r="H412" s="6"/>
      <x:c r="I412" s="6"/>
      <x:c r="J412" s="14"/>
      <x:c r="K412" s="2" t="str">
        <x:f>IF(A412="","",IF(COUNTIFS($A$6:$A$505,A412)&gt;1,"Duplicate",""))</x:f>
      </x:c>
      <x:c r="L412" s="2" t="str">
        <x:f>IF(A412="","",IF(OR(AND(E412&lt;&gt;"",B412=""),AND(F412&lt;&gt;"",E412=""),AND(G412&lt;&gt;"",F412=""),AND(H412&lt;&gt;"",G412=""),AND(I412&lt;&gt;"",H412="")),"Missing earlier stage",IF(OR(AND(E412&lt;&gt;"",E412&lt;B412),AND(F412&lt;&gt;"",F412&lt;E412),AND(G412&lt;&gt;"",G412&lt;F412),AND(H412&lt;&gt;"",H412&lt;G412),AND(I412&lt;&gt;"",I412&lt;H412)),"Date order","")))</x:f>
      </x:c>
      <x:c r="M412" s="2" t="str">
        <x:f>IF(A412="","",IF(B412="","Missing capture",""))</x:f>
      </x:c>
      <x:c r="N412" s="2" t="str">
        <x:f>IF(A412="","",IF(AND(ISNUMBER(I412),NOT(ISNUMBER(J412))),1,0))</x:f>
      </x:c>
    </x:row>
    <x:row r="413" ht="23" customHeight="1">
      <x:c r="A413" s="5"/>
      <x:c r="B413" s="6"/>
      <x:c r="C413" s="5"/>
      <x:c r="D413" s="5"/>
      <x:c r="E413" s="6"/>
      <x:c r="F413" s="6"/>
      <x:c r="G413" s="6"/>
      <x:c r="H413" s="6"/>
      <x:c r="I413" s="6"/>
      <x:c r="J413" s="14"/>
      <x:c r="K413" s="2" t="str">
        <x:f>IF(A413="","",IF(COUNTIFS($A$6:$A$505,A413)&gt;1,"Duplicate",""))</x:f>
      </x:c>
      <x:c r="L413" s="2" t="str">
        <x:f>IF(A413="","",IF(OR(AND(E413&lt;&gt;"",B413=""),AND(F413&lt;&gt;"",E413=""),AND(G413&lt;&gt;"",F413=""),AND(H413&lt;&gt;"",G413=""),AND(I413&lt;&gt;"",H413="")),"Missing earlier stage",IF(OR(AND(E413&lt;&gt;"",E413&lt;B413),AND(F413&lt;&gt;"",F413&lt;E413),AND(G413&lt;&gt;"",G413&lt;F413),AND(H413&lt;&gt;"",H413&lt;G413),AND(I413&lt;&gt;"",I413&lt;H413)),"Date order","")))</x:f>
      </x:c>
      <x:c r="M413" s="2" t="str">
        <x:f>IF(A413="","",IF(B413="","Missing capture",""))</x:f>
      </x:c>
      <x:c r="N413" s="2" t="str">
        <x:f>IF(A413="","",IF(AND(ISNUMBER(I413),NOT(ISNUMBER(J413))),1,0))</x:f>
      </x:c>
    </x:row>
    <x:row r="414" ht="23" customHeight="1">
      <x:c r="A414" s="5"/>
      <x:c r="B414" s="6"/>
      <x:c r="C414" s="5"/>
      <x:c r="D414" s="5"/>
      <x:c r="E414" s="6"/>
      <x:c r="F414" s="6"/>
      <x:c r="G414" s="6"/>
      <x:c r="H414" s="6"/>
      <x:c r="I414" s="6"/>
      <x:c r="J414" s="14"/>
      <x:c r="K414" s="2" t="str">
        <x:f>IF(A414="","",IF(COUNTIFS($A$6:$A$505,A414)&gt;1,"Duplicate",""))</x:f>
      </x:c>
      <x:c r="L414" s="2" t="str">
        <x:f>IF(A414="","",IF(OR(AND(E414&lt;&gt;"",B414=""),AND(F414&lt;&gt;"",E414=""),AND(G414&lt;&gt;"",F414=""),AND(H414&lt;&gt;"",G414=""),AND(I414&lt;&gt;"",H414="")),"Missing earlier stage",IF(OR(AND(E414&lt;&gt;"",E414&lt;B414),AND(F414&lt;&gt;"",F414&lt;E414),AND(G414&lt;&gt;"",G414&lt;F414),AND(H414&lt;&gt;"",H414&lt;G414),AND(I414&lt;&gt;"",I414&lt;H414)),"Date order","")))</x:f>
      </x:c>
      <x:c r="M414" s="2" t="str">
        <x:f>IF(A414="","",IF(B414="","Missing capture",""))</x:f>
      </x:c>
      <x:c r="N414" s="2" t="str">
        <x:f>IF(A414="","",IF(AND(ISNUMBER(I414),NOT(ISNUMBER(J414))),1,0))</x:f>
      </x:c>
    </x:row>
    <x:row r="415" ht="23" customHeight="1">
      <x:c r="A415" s="5"/>
      <x:c r="B415" s="6"/>
      <x:c r="C415" s="5"/>
      <x:c r="D415" s="5"/>
      <x:c r="E415" s="6"/>
      <x:c r="F415" s="6"/>
      <x:c r="G415" s="6"/>
      <x:c r="H415" s="6"/>
      <x:c r="I415" s="6"/>
      <x:c r="J415" s="14"/>
      <x:c r="K415" s="2" t="str">
        <x:f>IF(A415="","",IF(COUNTIFS($A$6:$A$505,A415)&gt;1,"Duplicate",""))</x:f>
      </x:c>
      <x:c r="L415" s="2" t="str">
        <x:f>IF(A415="","",IF(OR(AND(E415&lt;&gt;"",B415=""),AND(F415&lt;&gt;"",E415=""),AND(G415&lt;&gt;"",F415=""),AND(H415&lt;&gt;"",G415=""),AND(I415&lt;&gt;"",H415="")),"Missing earlier stage",IF(OR(AND(E415&lt;&gt;"",E415&lt;B415),AND(F415&lt;&gt;"",F415&lt;E415),AND(G415&lt;&gt;"",G415&lt;F415),AND(H415&lt;&gt;"",H415&lt;G415),AND(I415&lt;&gt;"",I415&lt;H415)),"Date order","")))</x:f>
      </x:c>
      <x:c r="M415" s="2" t="str">
        <x:f>IF(A415="","",IF(B415="","Missing capture",""))</x:f>
      </x:c>
      <x:c r="N415" s="2" t="str">
        <x:f>IF(A415="","",IF(AND(ISNUMBER(I415),NOT(ISNUMBER(J415))),1,0))</x:f>
      </x:c>
    </x:row>
    <x:row r="416" ht="23" customHeight="1">
      <x:c r="A416" s="5"/>
      <x:c r="B416" s="6"/>
      <x:c r="C416" s="5"/>
      <x:c r="D416" s="5"/>
      <x:c r="E416" s="6"/>
      <x:c r="F416" s="6"/>
      <x:c r="G416" s="6"/>
      <x:c r="H416" s="6"/>
      <x:c r="I416" s="6"/>
      <x:c r="J416" s="14"/>
      <x:c r="K416" s="2" t="str">
        <x:f>IF(A416="","",IF(COUNTIFS($A$6:$A$505,A416)&gt;1,"Duplicate",""))</x:f>
      </x:c>
      <x:c r="L416" s="2" t="str">
        <x:f>IF(A416="","",IF(OR(AND(E416&lt;&gt;"",B416=""),AND(F416&lt;&gt;"",E416=""),AND(G416&lt;&gt;"",F416=""),AND(H416&lt;&gt;"",G416=""),AND(I416&lt;&gt;"",H416="")),"Missing earlier stage",IF(OR(AND(E416&lt;&gt;"",E416&lt;B416),AND(F416&lt;&gt;"",F416&lt;E416),AND(G416&lt;&gt;"",G416&lt;F416),AND(H416&lt;&gt;"",H416&lt;G416),AND(I416&lt;&gt;"",I416&lt;H416)),"Date order","")))</x:f>
      </x:c>
      <x:c r="M416" s="2" t="str">
        <x:f>IF(A416="","",IF(B416="","Missing capture",""))</x:f>
      </x:c>
      <x:c r="N416" s="2" t="str">
        <x:f>IF(A416="","",IF(AND(ISNUMBER(I416),NOT(ISNUMBER(J416))),1,0))</x:f>
      </x:c>
    </x:row>
    <x:row r="417" ht="23" customHeight="1">
      <x:c r="A417" s="5"/>
      <x:c r="B417" s="6"/>
      <x:c r="C417" s="5"/>
      <x:c r="D417" s="5"/>
      <x:c r="E417" s="6"/>
      <x:c r="F417" s="6"/>
      <x:c r="G417" s="6"/>
      <x:c r="H417" s="6"/>
      <x:c r="I417" s="6"/>
      <x:c r="J417" s="14"/>
      <x:c r="K417" s="2" t="str">
        <x:f>IF(A417="","",IF(COUNTIFS($A$6:$A$505,A417)&gt;1,"Duplicate",""))</x:f>
      </x:c>
      <x:c r="L417" s="2" t="str">
        <x:f>IF(A417="","",IF(OR(AND(E417&lt;&gt;"",B417=""),AND(F417&lt;&gt;"",E417=""),AND(G417&lt;&gt;"",F417=""),AND(H417&lt;&gt;"",G417=""),AND(I417&lt;&gt;"",H417="")),"Missing earlier stage",IF(OR(AND(E417&lt;&gt;"",E417&lt;B417),AND(F417&lt;&gt;"",F417&lt;E417),AND(G417&lt;&gt;"",G417&lt;F417),AND(H417&lt;&gt;"",H417&lt;G417),AND(I417&lt;&gt;"",I417&lt;H417)),"Date order","")))</x:f>
      </x:c>
      <x:c r="M417" s="2" t="str">
        <x:f>IF(A417="","",IF(B417="","Missing capture",""))</x:f>
      </x:c>
      <x:c r="N417" s="2" t="str">
        <x:f>IF(A417="","",IF(AND(ISNUMBER(I417),NOT(ISNUMBER(J417))),1,0))</x:f>
      </x:c>
    </x:row>
    <x:row r="418" ht="23" customHeight="1">
      <x:c r="A418" s="5"/>
      <x:c r="B418" s="6"/>
      <x:c r="C418" s="5"/>
      <x:c r="D418" s="5"/>
      <x:c r="E418" s="6"/>
      <x:c r="F418" s="6"/>
      <x:c r="G418" s="6"/>
      <x:c r="H418" s="6"/>
      <x:c r="I418" s="6"/>
      <x:c r="J418" s="14"/>
      <x:c r="K418" s="2" t="str">
        <x:f>IF(A418="","",IF(COUNTIFS($A$6:$A$505,A418)&gt;1,"Duplicate",""))</x:f>
      </x:c>
      <x:c r="L418" s="2" t="str">
        <x:f>IF(A418="","",IF(OR(AND(E418&lt;&gt;"",B418=""),AND(F418&lt;&gt;"",E418=""),AND(G418&lt;&gt;"",F418=""),AND(H418&lt;&gt;"",G418=""),AND(I418&lt;&gt;"",H418="")),"Missing earlier stage",IF(OR(AND(E418&lt;&gt;"",E418&lt;B418),AND(F418&lt;&gt;"",F418&lt;E418),AND(G418&lt;&gt;"",G418&lt;F418),AND(H418&lt;&gt;"",H418&lt;G418),AND(I418&lt;&gt;"",I418&lt;H418)),"Date order","")))</x:f>
      </x:c>
      <x:c r="M418" s="2" t="str">
        <x:f>IF(A418="","",IF(B418="","Missing capture",""))</x:f>
      </x:c>
      <x:c r="N418" s="2" t="str">
        <x:f>IF(A418="","",IF(AND(ISNUMBER(I418),NOT(ISNUMBER(J418))),1,0))</x:f>
      </x:c>
    </x:row>
    <x:row r="419" ht="23" customHeight="1">
      <x:c r="A419" s="5"/>
      <x:c r="B419" s="6"/>
      <x:c r="C419" s="5"/>
      <x:c r="D419" s="5"/>
      <x:c r="E419" s="6"/>
      <x:c r="F419" s="6"/>
      <x:c r="G419" s="6"/>
      <x:c r="H419" s="6"/>
      <x:c r="I419" s="6"/>
      <x:c r="J419" s="14"/>
      <x:c r="K419" s="2" t="str">
        <x:f>IF(A419="","",IF(COUNTIFS($A$6:$A$505,A419)&gt;1,"Duplicate",""))</x:f>
      </x:c>
      <x:c r="L419" s="2" t="str">
        <x:f>IF(A419="","",IF(OR(AND(E419&lt;&gt;"",B419=""),AND(F419&lt;&gt;"",E419=""),AND(G419&lt;&gt;"",F419=""),AND(H419&lt;&gt;"",G419=""),AND(I419&lt;&gt;"",H419="")),"Missing earlier stage",IF(OR(AND(E419&lt;&gt;"",E419&lt;B419),AND(F419&lt;&gt;"",F419&lt;E419),AND(G419&lt;&gt;"",G419&lt;F419),AND(H419&lt;&gt;"",H419&lt;G419),AND(I419&lt;&gt;"",I419&lt;H419)),"Date order","")))</x:f>
      </x:c>
      <x:c r="M419" s="2" t="str">
        <x:f>IF(A419="","",IF(B419="","Missing capture",""))</x:f>
      </x:c>
      <x:c r="N419" s="2" t="str">
        <x:f>IF(A419="","",IF(AND(ISNUMBER(I419),NOT(ISNUMBER(J419))),1,0))</x:f>
      </x:c>
    </x:row>
    <x:row r="420" ht="23" customHeight="1">
      <x:c r="A420" s="5"/>
      <x:c r="B420" s="6"/>
      <x:c r="C420" s="5"/>
      <x:c r="D420" s="5"/>
      <x:c r="E420" s="6"/>
      <x:c r="F420" s="6"/>
      <x:c r="G420" s="6"/>
      <x:c r="H420" s="6"/>
      <x:c r="I420" s="6"/>
      <x:c r="J420" s="14"/>
      <x:c r="K420" s="2" t="str">
        <x:f>IF(A420="","",IF(COUNTIFS($A$6:$A$505,A420)&gt;1,"Duplicate",""))</x:f>
      </x:c>
      <x:c r="L420" s="2" t="str">
        <x:f>IF(A420="","",IF(OR(AND(E420&lt;&gt;"",B420=""),AND(F420&lt;&gt;"",E420=""),AND(G420&lt;&gt;"",F420=""),AND(H420&lt;&gt;"",G420=""),AND(I420&lt;&gt;"",H420="")),"Missing earlier stage",IF(OR(AND(E420&lt;&gt;"",E420&lt;B420),AND(F420&lt;&gt;"",F420&lt;E420),AND(G420&lt;&gt;"",G420&lt;F420),AND(H420&lt;&gt;"",H420&lt;G420),AND(I420&lt;&gt;"",I420&lt;H420)),"Date order","")))</x:f>
      </x:c>
      <x:c r="M420" s="2" t="str">
        <x:f>IF(A420="","",IF(B420="","Missing capture",""))</x:f>
      </x:c>
      <x:c r="N420" s="2" t="str">
        <x:f>IF(A420="","",IF(AND(ISNUMBER(I420),NOT(ISNUMBER(J420))),1,0))</x:f>
      </x:c>
    </x:row>
    <x:row r="421" ht="23" customHeight="1">
      <x:c r="A421" s="5"/>
      <x:c r="B421" s="6"/>
      <x:c r="C421" s="5"/>
      <x:c r="D421" s="5"/>
      <x:c r="E421" s="6"/>
      <x:c r="F421" s="6"/>
      <x:c r="G421" s="6"/>
      <x:c r="H421" s="6"/>
      <x:c r="I421" s="6"/>
      <x:c r="J421" s="14"/>
      <x:c r="K421" s="2" t="str">
        <x:f>IF(A421="","",IF(COUNTIFS($A$6:$A$505,A421)&gt;1,"Duplicate",""))</x:f>
      </x:c>
      <x:c r="L421" s="2" t="str">
        <x:f>IF(A421="","",IF(OR(AND(E421&lt;&gt;"",B421=""),AND(F421&lt;&gt;"",E421=""),AND(G421&lt;&gt;"",F421=""),AND(H421&lt;&gt;"",G421=""),AND(I421&lt;&gt;"",H421="")),"Missing earlier stage",IF(OR(AND(E421&lt;&gt;"",E421&lt;B421),AND(F421&lt;&gt;"",F421&lt;E421),AND(G421&lt;&gt;"",G421&lt;F421),AND(H421&lt;&gt;"",H421&lt;G421),AND(I421&lt;&gt;"",I421&lt;H421)),"Date order","")))</x:f>
      </x:c>
      <x:c r="M421" s="2" t="str">
        <x:f>IF(A421="","",IF(B421="","Missing capture",""))</x:f>
      </x:c>
      <x:c r="N421" s="2" t="str">
        <x:f>IF(A421="","",IF(AND(ISNUMBER(I421),NOT(ISNUMBER(J421))),1,0))</x:f>
      </x:c>
    </x:row>
    <x:row r="422" ht="23" customHeight="1">
      <x:c r="A422" s="5"/>
      <x:c r="B422" s="6"/>
      <x:c r="C422" s="5"/>
      <x:c r="D422" s="5"/>
      <x:c r="E422" s="6"/>
      <x:c r="F422" s="6"/>
      <x:c r="G422" s="6"/>
      <x:c r="H422" s="6"/>
      <x:c r="I422" s="6"/>
      <x:c r="J422" s="14"/>
      <x:c r="K422" s="2" t="str">
        <x:f>IF(A422="","",IF(COUNTIFS($A$6:$A$505,A422)&gt;1,"Duplicate",""))</x:f>
      </x:c>
      <x:c r="L422" s="2" t="str">
        <x:f>IF(A422="","",IF(OR(AND(E422&lt;&gt;"",B422=""),AND(F422&lt;&gt;"",E422=""),AND(G422&lt;&gt;"",F422=""),AND(H422&lt;&gt;"",G422=""),AND(I422&lt;&gt;"",H422="")),"Missing earlier stage",IF(OR(AND(E422&lt;&gt;"",E422&lt;B422),AND(F422&lt;&gt;"",F422&lt;E422),AND(G422&lt;&gt;"",G422&lt;F422),AND(H422&lt;&gt;"",H422&lt;G422),AND(I422&lt;&gt;"",I422&lt;H422)),"Date order","")))</x:f>
      </x:c>
      <x:c r="M422" s="2" t="str">
        <x:f>IF(A422="","",IF(B422="","Missing capture",""))</x:f>
      </x:c>
      <x:c r="N422" s="2" t="str">
        <x:f>IF(A422="","",IF(AND(ISNUMBER(I422),NOT(ISNUMBER(J422))),1,0))</x:f>
      </x:c>
    </x:row>
    <x:row r="423" ht="23" customHeight="1">
      <x:c r="A423" s="5"/>
      <x:c r="B423" s="6"/>
      <x:c r="C423" s="5"/>
      <x:c r="D423" s="5"/>
      <x:c r="E423" s="6"/>
      <x:c r="F423" s="6"/>
      <x:c r="G423" s="6"/>
      <x:c r="H423" s="6"/>
      <x:c r="I423" s="6"/>
      <x:c r="J423" s="14"/>
      <x:c r="K423" s="2" t="str">
        <x:f>IF(A423="","",IF(COUNTIFS($A$6:$A$505,A423)&gt;1,"Duplicate",""))</x:f>
      </x:c>
      <x:c r="L423" s="2" t="str">
        <x:f>IF(A423="","",IF(OR(AND(E423&lt;&gt;"",B423=""),AND(F423&lt;&gt;"",E423=""),AND(G423&lt;&gt;"",F423=""),AND(H423&lt;&gt;"",G423=""),AND(I423&lt;&gt;"",H423="")),"Missing earlier stage",IF(OR(AND(E423&lt;&gt;"",E423&lt;B423),AND(F423&lt;&gt;"",F423&lt;E423),AND(G423&lt;&gt;"",G423&lt;F423),AND(H423&lt;&gt;"",H423&lt;G423),AND(I423&lt;&gt;"",I423&lt;H423)),"Date order","")))</x:f>
      </x:c>
      <x:c r="M423" s="2" t="str">
        <x:f>IF(A423="","",IF(B423="","Missing capture",""))</x:f>
      </x:c>
      <x:c r="N423" s="2" t="str">
        <x:f>IF(A423="","",IF(AND(ISNUMBER(I423),NOT(ISNUMBER(J423))),1,0))</x:f>
      </x:c>
    </x:row>
    <x:row r="424" ht="23" customHeight="1">
      <x:c r="A424" s="5"/>
      <x:c r="B424" s="6"/>
      <x:c r="C424" s="5"/>
      <x:c r="D424" s="5"/>
      <x:c r="E424" s="6"/>
      <x:c r="F424" s="6"/>
      <x:c r="G424" s="6"/>
      <x:c r="H424" s="6"/>
      <x:c r="I424" s="6"/>
      <x:c r="J424" s="14"/>
      <x:c r="K424" s="2" t="str">
        <x:f>IF(A424="","",IF(COUNTIFS($A$6:$A$505,A424)&gt;1,"Duplicate",""))</x:f>
      </x:c>
      <x:c r="L424" s="2" t="str">
        <x:f>IF(A424="","",IF(OR(AND(E424&lt;&gt;"",B424=""),AND(F424&lt;&gt;"",E424=""),AND(G424&lt;&gt;"",F424=""),AND(H424&lt;&gt;"",G424=""),AND(I424&lt;&gt;"",H424="")),"Missing earlier stage",IF(OR(AND(E424&lt;&gt;"",E424&lt;B424),AND(F424&lt;&gt;"",F424&lt;E424),AND(G424&lt;&gt;"",G424&lt;F424),AND(H424&lt;&gt;"",H424&lt;G424),AND(I424&lt;&gt;"",I424&lt;H424)),"Date order","")))</x:f>
      </x:c>
      <x:c r="M424" s="2" t="str">
        <x:f>IF(A424="","",IF(B424="","Missing capture",""))</x:f>
      </x:c>
      <x:c r="N424" s="2" t="str">
        <x:f>IF(A424="","",IF(AND(ISNUMBER(I424),NOT(ISNUMBER(J424))),1,0))</x:f>
      </x:c>
    </x:row>
    <x:row r="425" ht="23" customHeight="1">
      <x:c r="A425" s="5"/>
      <x:c r="B425" s="6"/>
      <x:c r="C425" s="5"/>
      <x:c r="D425" s="5"/>
      <x:c r="E425" s="6"/>
      <x:c r="F425" s="6"/>
      <x:c r="G425" s="6"/>
      <x:c r="H425" s="6"/>
      <x:c r="I425" s="6"/>
      <x:c r="J425" s="14"/>
      <x:c r="K425" s="2" t="str">
        <x:f>IF(A425="","",IF(COUNTIFS($A$6:$A$505,A425)&gt;1,"Duplicate",""))</x:f>
      </x:c>
      <x:c r="L425" s="2" t="str">
        <x:f>IF(A425="","",IF(OR(AND(E425&lt;&gt;"",B425=""),AND(F425&lt;&gt;"",E425=""),AND(G425&lt;&gt;"",F425=""),AND(H425&lt;&gt;"",G425=""),AND(I425&lt;&gt;"",H425="")),"Missing earlier stage",IF(OR(AND(E425&lt;&gt;"",E425&lt;B425),AND(F425&lt;&gt;"",F425&lt;E425),AND(G425&lt;&gt;"",G425&lt;F425),AND(H425&lt;&gt;"",H425&lt;G425),AND(I425&lt;&gt;"",I425&lt;H425)),"Date order","")))</x:f>
      </x:c>
      <x:c r="M425" s="2" t="str">
        <x:f>IF(A425="","",IF(B425="","Missing capture",""))</x:f>
      </x:c>
      <x:c r="N425" s="2" t="str">
        <x:f>IF(A425="","",IF(AND(ISNUMBER(I425),NOT(ISNUMBER(J425))),1,0))</x:f>
      </x:c>
    </x:row>
    <x:row r="426" ht="23" customHeight="1">
      <x:c r="A426" s="5"/>
      <x:c r="B426" s="6"/>
      <x:c r="C426" s="5"/>
      <x:c r="D426" s="5"/>
      <x:c r="E426" s="6"/>
      <x:c r="F426" s="6"/>
      <x:c r="G426" s="6"/>
      <x:c r="H426" s="6"/>
      <x:c r="I426" s="6"/>
      <x:c r="J426" s="14"/>
      <x:c r="K426" s="2" t="str">
        <x:f>IF(A426="","",IF(COUNTIFS($A$6:$A$505,A426)&gt;1,"Duplicate",""))</x:f>
      </x:c>
      <x:c r="L426" s="2" t="str">
        <x:f>IF(A426="","",IF(OR(AND(E426&lt;&gt;"",B426=""),AND(F426&lt;&gt;"",E426=""),AND(G426&lt;&gt;"",F426=""),AND(H426&lt;&gt;"",G426=""),AND(I426&lt;&gt;"",H426="")),"Missing earlier stage",IF(OR(AND(E426&lt;&gt;"",E426&lt;B426),AND(F426&lt;&gt;"",F426&lt;E426),AND(G426&lt;&gt;"",G426&lt;F426),AND(H426&lt;&gt;"",H426&lt;G426),AND(I426&lt;&gt;"",I426&lt;H426)),"Date order","")))</x:f>
      </x:c>
      <x:c r="M426" s="2" t="str">
        <x:f>IF(A426="","",IF(B426="","Missing capture",""))</x:f>
      </x:c>
      <x:c r="N426" s="2" t="str">
        <x:f>IF(A426="","",IF(AND(ISNUMBER(I426),NOT(ISNUMBER(J426))),1,0))</x:f>
      </x:c>
    </x:row>
    <x:row r="427" ht="23" customHeight="1">
      <x:c r="A427" s="5"/>
      <x:c r="B427" s="6"/>
      <x:c r="C427" s="5"/>
      <x:c r="D427" s="5"/>
      <x:c r="E427" s="6"/>
      <x:c r="F427" s="6"/>
      <x:c r="G427" s="6"/>
      <x:c r="H427" s="6"/>
      <x:c r="I427" s="6"/>
      <x:c r="J427" s="14"/>
      <x:c r="K427" s="2" t="str">
        <x:f>IF(A427="","",IF(COUNTIFS($A$6:$A$505,A427)&gt;1,"Duplicate",""))</x:f>
      </x:c>
      <x:c r="L427" s="2" t="str">
        <x:f>IF(A427="","",IF(OR(AND(E427&lt;&gt;"",B427=""),AND(F427&lt;&gt;"",E427=""),AND(G427&lt;&gt;"",F427=""),AND(H427&lt;&gt;"",G427=""),AND(I427&lt;&gt;"",H427="")),"Missing earlier stage",IF(OR(AND(E427&lt;&gt;"",E427&lt;B427),AND(F427&lt;&gt;"",F427&lt;E427),AND(G427&lt;&gt;"",G427&lt;F427),AND(H427&lt;&gt;"",H427&lt;G427),AND(I427&lt;&gt;"",I427&lt;H427)),"Date order","")))</x:f>
      </x:c>
      <x:c r="M427" s="2" t="str">
        <x:f>IF(A427="","",IF(B427="","Missing capture",""))</x:f>
      </x:c>
      <x:c r="N427" s="2" t="str">
        <x:f>IF(A427="","",IF(AND(ISNUMBER(I427),NOT(ISNUMBER(J427))),1,0))</x:f>
      </x:c>
    </x:row>
    <x:row r="428" ht="23" customHeight="1">
      <x:c r="A428" s="5"/>
      <x:c r="B428" s="6"/>
      <x:c r="C428" s="5"/>
      <x:c r="D428" s="5"/>
      <x:c r="E428" s="6"/>
      <x:c r="F428" s="6"/>
      <x:c r="G428" s="6"/>
      <x:c r="H428" s="6"/>
      <x:c r="I428" s="6"/>
      <x:c r="J428" s="14"/>
      <x:c r="K428" s="2" t="str">
        <x:f>IF(A428="","",IF(COUNTIFS($A$6:$A$505,A428)&gt;1,"Duplicate",""))</x:f>
      </x:c>
      <x:c r="L428" s="2" t="str">
        <x:f>IF(A428="","",IF(OR(AND(E428&lt;&gt;"",B428=""),AND(F428&lt;&gt;"",E428=""),AND(G428&lt;&gt;"",F428=""),AND(H428&lt;&gt;"",G428=""),AND(I428&lt;&gt;"",H428="")),"Missing earlier stage",IF(OR(AND(E428&lt;&gt;"",E428&lt;B428),AND(F428&lt;&gt;"",F428&lt;E428),AND(G428&lt;&gt;"",G428&lt;F428),AND(H428&lt;&gt;"",H428&lt;G428),AND(I428&lt;&gt;"",I428&lt;H428)),"Date order","")))</x:f>
      </x:c>
      <x:c r="M428" s="2" t="str">
        <x:f>IF(A428="","",IF(B428="","Missing capture",""))</x:f>
      </x:c>
      <x:c r="N428" s="2" t="str">
        <x:f>IF(A428="","",IF(AND(ISNUMBER(I428),NOT(ISNUMBER(J428))),1,0))</x:f>
      </x:c>
    </x:row>
    <x:row r="429" ht="23" customHeight="1">
      <x:c r="A429" s="5"/>
      <x:c r="B429" s="6"/>
      <x:c r="C429" s="5"/>
      <x:c r="D429" s="5"/>
      <x:c r="E429" s="6"/>
      <x:c r="F429" s="6"/>
      <x:c r="G429" s="6"/>
      <x:c r="H429" s="6"/>
      <x:c r="I429" s="6"/>
      <x:c r="J429" s="14"/>
      <x:c r="K429" s="2" t="str">
        <x:f>IF(A429="","",IF(COUNTIFS($A$6:$A$505,A429)&gt;1,"Duplicate",""))</x:f>
      </x:c>
      <x:c r="L429" s="2" t="str">
        <x:f>IF(A429="","",IF(OR(AND(E429&lt;&gt;"",B429=""),AND(F429&lt;&gt;"",E429=""),AND(G429&lt;&gt;"",F429=""),AND(H429&lt;&gt;"",G429=""),AND(I429&lt;&gt;"",H429="")),"Missing earlier stage",IF(OR(AND(E429&lt;&gt;"",E429&lt;B429),AND(F429&lt;&gt;"",F429&lt;E429),AND(G429&lt;&gt;"",G429&lt;F429),AND(H429&lt;&gt;"",H429&lt;G429),AND(I429&lt;&gt;"",I429&lt;H429)),"Date order","")))</x:f>
      </x:c>
      <x:c r="M429" s="2" t="str">
        <x:f>IF(A429="","",IF(B429="","Missing capture",""))</x:f>
      </x:c>
      <x:c r="N429" s="2" t="str">
        <x:f>IF(A429="","",IF(AND(ISNUMBER(I429),NOT(ISNUMBER(J429))),1,0))</x:f>
      </x:c>
    </x:row>
    <x:row r="430" ht="23" customHeight="1">
      <x:c r="A430" s="5"/>
      <x:c r="B430" s="6"/>
      <x:c r="C430" s="5"/>
      <x:c r="D430" s="5"/>
      <x:c r="E430" s="6"/>
      <x:c r="F430" s="6"/>
      <x:c r="G430" s="6"/>
      <x:c r="H430" s="6"/>
      <x:c r="I430" s="6"/>
      <x:c r="J430" s="14"/>
      <x:c r="K430" s="2" t="str">
        <x:f>IF(A430="","",IF(COUNTIFS($A$6:$A$505,A430)&gt;1,"Duplicate",""))</x:f>
      </x:c>
      <x:c r="L430" s="2" t="str">
        <x:f>IF(A430="","",IF(OR(AND(E430&lt;&gt;"",B430=""),AND(F430&lt;&gt;"",E430=""),AND(G430&lt;&gt;"",F430=""),AND(H430&lt;&gt;"",G430=""),AND(I430&lt;&gt;"",H430="")),"Missing earlier stage",IF(OR(AND(E430&lt;&gt;"",E430&lt;B430),AND(F430&lt;&gt;"",F430&lt;E430),AND(G430&lt;&gt;"",G430&lt;F430),AND(H430&lt;&gt;"",H430&lt;G430),AND(I430&lt;&gt;"",I430&lt;H430)),"Date order","")))</x:f>
      </x:c>
      <x:c r="M430" s="2" t="str">
        <x:f>IF(A430="","",IF(B430="","Missing capture",""))</x:f>
      </x:c>
      <x:c r="N430" s="2" t="str">
        <x:f>IF(A430="","",IF(AND(ISNUMBER(I430),NOT(ISNUMBER(J430))),1,0))</x:f>
      </x:c>
    </x:row>
    <x:row r="431" ht="23" customHeight="1">
      <x:c r="A431" s="5"/>
      <x:c r="B431" s="6"/>
      <x:c r="C431" s="5"/>
      <x:c r="D431" s="5"/>
      <x:c r="E431" s="6"/>
      <x:c r="F431" s="6"/>
      <x:c r="G431" s="6"/>
      <x:c r="H431" s="6"/>
      <x:c r="I431" s="6"/>
      <x:c r="J431" s="14"/>
      <x:c r="K431" s="2" t="str">
        <x:f>IF(A431="","",IF(COUNTIFS($A$6:$A$505,A431)&gt;1,"Duplicate",""))</x:f>
      </x:c>
      <x:c r="L431" s="2" t="str">
        <x:f>IF(A431="","",IF(OR(AND(E431&lt;&gt;"",B431=""),AND(F431&lt;&gt;"",E431=""),AND(G431&lt;&gt;"",F431=""),AND(H431&lt;&gt;"",G431=""),AND(I431&lt;&gt;"",H431="")),"Missing earlier stage",IF(OR(AND(E431&lt;&gt;"",E431&lt;B431),AND(F431&lt;&gt;"",F431&lt;E431),AND(G431&lt;&gt;"",G431&lt;F431),AND(H431&lt;&gt;"",H431&lt;G431),AND(I431&lt;&gt;"",I431&lt;H431)),"Date order","")))</x:f>
      </x:c>
      <x:c r="M431" s="2" t="str">
        <x:f>IF(A431="","",IF(B431="","Missing capture",""))</x:f>
      </x:c>
      <x:c r="N431" s="2" t="str">
        <x:f>IF(A431="","",IF(AND(ISNUMBER(I431),NOT(ISNUMBER(J431))),1,0))</x:f>
      </x:c>
    </x:row>
    <x:row r="432" ht="23" customHeight="1">
      <x:c r="A432" s="5"/>
      <x:c r="B432" s="6"/>
      <x:c r="C432" s="5"/>
      <x:c r="D432" s="5"/>
      <x:c r="E432" s="6"/>
      <x:c r="F432" s="6"/>
      <x:c r="G432" s="6"/>
      <x:c r="H432" s="6"/>
      <x:c r="I432" s="6"/>
      <x:c r="J432" s="14"/>
      <x:c r="K432" s="2" t="str">
        <x:f>IF(A432="","",IF(COUNTIFS($A$6:$A$505,A432)&gt;1,"Duplicate",""))</x:f>
      </x:c>
      <x:c r="L432" s="2" t="str">
        <x:f>IF(A432="","",IF(OR(AND(E432&lt;&gt;"",B432=""),AND(F432&lt;&gt;"",E432=""),AND(G432&lt;&gt;"",F432=""),AND(H432&lt;&gt;"",G432=""),AND(I432&lt;&gt;"",H432="")),"Missing earlier stage",IF(OR(AND(E432&lt;&gt;"",E432&lt;B432),AND(F432&lt;&gt;"",F432&lt;E432),AND(G432&lt;&gt;"",G432&lt;F432),AND(H432&lt;&gt;"",H432&lt;G432),AND(I432&lt;&gt;"",I432&lt;H432)),"Date order","")))</x:f>
      </x:c>
      <x:c r="M432" s="2" t="str">
        <x:f>IF(A432="","",IF(B432="","Missing capture",""))</x:f>
      </x:c>
      <x:c r="N432" s="2" t="str">
        <x:f>IF(A432="","",IF(AND(ISNUMBER(I432),NOT(ISNUMBER(J432))),1,0))</x:f>
      </x:c>
    </x:row>
    <x:row r="433" ht="23" customHeight="1">
      <x:c r="A433" s="5"/>
      <x:c r="B433" s="6"/>
      <x:c r="C433" s="5"/>
      <x:c r="D433" s="5"/>
      <x:c r="E433" s="6"/>
      <x:c r="F433" s="6"/>
      <x:c r="G433" s="6"/>
      <x:c r="H433" s="6"/>
      <x:c r="I433" s="6"/>
      <x:c r="J433" s="14"/>
      <x:c r="K433" s="2" t="str">
        <x:f>IF(A433="","",IF(COUNTIFS($A$6:$A$505,A433)&gt;1,"Duplicate",""))</x:f>
      </x:c>
      <x:c r="L433" s="2" t="str">
        <x:f>IF(A433="","",IF(OR(AND(E433&lt;&gt;"",B433=""),AND(F433&lt;&gt;"",E433=""),AND(G433&lt;&gt;"",F433=""),AND(H433&lt;&gt;"",G433=""),AND(I433&lt;&gt;"",H433="")),"Missing earlier stage",IF(OR(AND(E433&lt;&gt;"",E433&lt;B433),AND(F433&lt;&gt;"",F433&lt;E433),AND(G433&lt;&gt;"",G433&lt;F433),AND(H433&lt;&gt;"",H433&lt;G433),AND(I433&lt;&gt;"",I433&lt;H433)),"Date order","")))</x:f>
      </x:c>
      <x:c r="M433" s="2" t="str">
        <x:f>IF(A433="","",IF(B433="","Missing capture",""))</x:f>
      </x:c>
      <x:c r="N433" s="2" t="str">
        <x:f>IF(A433="","",IF(AND(ISNUMBER(I433),NOT(ISNUMBER(J433))),1,0))</x:f>
      </x:c>
    </x:row>
    <x:row r="434" ht="23" customHeight="1">
      <x:c r="A434" s="5"/>
      <x:c r="B434" s="6"/>
      <x:c r="C434" s="5"/>
      <x:c r="D434" s="5"/>
      <x:c r="E434" s="6"/>
      <x:c r="F434" s="6"/>
      <x:c r="G434" s="6"/>
      <x:c r="H434" s="6"/>
      <x:c r="I434" s="6"/>
      <x:c r="J434" s="14"/>
      <x:c r="K434" s="2" t="str">
        <x:f>IF(A434="","",IF(COUNTIFS($A$6:$A$505,A434)&gt;1,"Duplicate",""))</x:f>
      </x:c>
      <x:c r="L434" s="2" t="str">
        <x:f>IF(A434="","",IF(OR(AND(E434&lt;&gt;"",B434=""),AND(F434&lt;&gt;"",E434=""),AND(G434&lt;&gt;"",F434=""),AND(H434&lt;&gt;"",G434=""),AND(I434&lt;&gt;"",H434="")),"Missing earlier stage",IF(OR(AND(E434&lt;&gt;"",E434&lt;B434),AND(F434&lt;&gt;"",F434&lt;E434),AND(G434&lt;&gt;"",G434&lt;F434),AND(H434&lt;&gt;"",H434&lt;G434),AND(I434&lt;&gt;"",I434&lt;H434)),"Date order","")))</x:f>
      </x:c>
      <x:c r="M434" s="2" t="str">
        <x:f>IF(A434="","",IF(B434="","Missing capture",""))</x:f>
      </x:c>
      <x:c r="N434" s="2" t="str">
        <x:f>IF(A434="","",IF(AND(ISNUMBER(I434),NOT(ISNUMBER(J434))),1,0))</x:f>
      </x:c>
    </x:row>
    <x:row r="435" ht="23" customHeight="1">
      <x:c r="A435" s="5"/>
      <x:c r="B435" s="6"/>
      <x:c r="C435" s="5"/>
      <x:c r="D435" s="5"/>
      <x:c r="E435" s="6"/>
      <x:c r="F435" s="6"/>
      <x:c r="G435" s="6"/>
      <x:c r="H435" s="6"/>
      <x:c r="I435" s="6"/>
      <x:c r="J435" s="14"/>
      <x:c r="K435" s="2" t="str">
        <x:f>IF(A435="","",IF(COUNTIFS($A$6:$A$505,A435)&gt;1,"Duplicate",""))</x:f>
      </x:c>
      <x:c r="L435" s="2" t="str">
        <x:f>IF(A435="","",IF(OR(AND(E435&lt;&gt;"",B435=""),AND(F435&lt;&gt;"",E435=""),AND(G435&lt;&gt;"",F435=""),AND(H435&lt;&gt;"",G435=""),AND(I435&lt;&gt;"",H435="")),"Missing earlier stage",IF(OR(AND(E435&lt;&gt;"",E435&lt;B435),AND(F435&lt;&gt;"",F435&lt;E435),AND(G435&lt;&gt;"",G435&lt;F435),AND(H435&lt;&gt;"",H435&lt;G435),AND(I435&lt;&gt;"",I435&lt;H435)),"Date order","")))</x:f>
      </x:c>
      <x:c r="M435" s="2" t="str">
        <x:f>IF(A435="","",IF(B435="","Missing capture",""))</x:f>
      </x:c>
      <x:c r="N435" s="2" t="str">
        <x:f>IF(A435="","",IF(AND(ISNUMBER(I435),NOT(ISNUMBER(J435))),1,0))</x:f>
      </x:c>
    </x:row>
    <x:row r="436" ht="23" customHeight="1">
      <x:c r="A436" s="5"/>
      <x:c r="B436" s="6"/>
      <x:c r="C436" s="5"/>
      <x:c r="D436" s="5"/>
      <x:c r="E436" s="6"/>
      <x:c r="F436" s="6"/>
      <x:c r="G436" s="6"/>
      <x:c r="H436" s="6"/>
      <x:c r="I436" s="6"/>
      <x:c r="J436" s="14"/>
      <x:c r="K436" s="2" t="str">
        <x:f>IF(A436="","",IF(COUNTIFS($A$6:$A$505,A436)&gt;1,"Duplicate",""))</x:f>
      </x:c>
      <x:c r="L436" s="2" t="str">
        <x:f>IF(A436="","",IF(OR(AND(E436&lt;&gt;"",B436=""),AND(F436&lt;&gt;"",E436=""),AND(G436&lt;&gt;"",F436=""),AND(H436&lt;&gt;"",G436=""),AND(I436&lt;&gt;"",H436="")),"Missing earlier stage",IF(OR(AND(E436&lt;&gt;"",E436&lt;B436),AND(F436&lt;&gt;"",F436&lt;E436),AND(G436&lt;&gt;"",G436&lt;F436),AND(H436&lt;&gt;"",H436&lt;G436),AND(I436&lt;&gt;"",I436&lt;H436)),"Date order","")))</x:f>
      </x:c>
      <x:c r="M436" s="2" t="str">
        <x:f>IF(A436="","",IF(B436="","Missing capture",""))</x:f>
      </x:c>
      <x:c r="N436" s="2" t="str">
        <x:f>IF(A436="","",IF(AND(ISNUMBER(I436),NOT(ISNUMBER(J436))),1,0))</x:f>
      </x:c>
    </x:row>
    <x:row r="437" ht="23" customHeight="1">
      <x:c r="A437" s="5"/>
      <x:c r="B437" s="6"/>
      <x:c r="C437" s="5"/>
      <x:c r="D437" s="5"/>
      <x:c r="E437" s="6"/>
      <x:c r="F437" s="6"/>
      <x:c r="G437" s="6"/>
      <x:c r="H437" s="6"/>
      <x:c r="I437" s="6"/>
      <x:c r="J437" s="14"/>
      <x:c r="K437" s="2" t="str">
        <x:f>IF(A437="","",IF(COUNTIFS($A$6:$A$505,A437)&gt;1,"Duplicate",""))</x:f>
      </x:c>
      <x:c r="L437" s="2" t="str">
        <x:f>IF(A437="","",IF(OR(AND(E437&lt;&gt;"",B437=""),AND(F437&lt;&gt;"",E437=""),AND(G437&lt;&gt;"",F437=""),AND(H437&lt;&gt;"",G437=""),AND(I437&lt;&gt;"",H437="")),"Missing earlier stage",IF(OR(AND(E437&lt;&gt;"",E437&lt;B437),AND(F437&lt;&gt;"",F437&lt;E437),AND(G437&lt;&gt;"",G437&lt;F437),AND(H437&lt;&gt;"",H437&lt;G437),AND(I437&lt;&gt;"",I437&lt;H437)),"Date order","")))</x:f>
      </x:c>
      <x:c r="M437" s="2" t="str">
        <x:f>IF(A437="","",IF(B437="","Missing capture",""))</x:f>
      </x:c>
      <x:c r="N437" s="2" t="str">
        <x:f>IF(A437="","",IF(AND(ISNUMBER(I437),NOT(ISNUMBER(J437))),1,0))</x:f>
      </x:c>
    </x:row>
    <x:row r="438" ht="23" customHeight="1">
      <x:c r="A438" s="5"/>
      <x:c r="B438" s="6"/>
      <x:c r="C438" s="5"/>
      <x:c r="D438" s="5"/>
      <x:c r="E438" s="6"/>
      <x:c r="F438" s="6"/>
      <x:c r="G438" s="6"/>
      <x:c r="H438" s="6"/>
      <x:c r="I438" s="6"/>
      <x:c r="J438" s="14"/>
      <x:c r="K438" s="2" t="str">
        <x:f>IF(A438="","",IF(COUNTIFS($A$6:$A$505,A438)&gt;1,"Duplicate",""))</x:f>
      </x:c>
      <x:c r="L438" s="2" t="str">
        <x:f>IF(A438="","",IF(OR(AND(E438&lt;&gt;"",B438=""),AND(F438&lt;&gt;"",E438=""),AND(G438&lt;&gt;"",F438=""),AND(H438&lt;&gt;"",G438=""),AND(I438&lt;&gt;"",H438="")),"Missing earlier stage",IF(OR(AND(E438&lt;&gt;"",E438&lt;B438),AND(F438&lt;&gt;"",F438&lt;E438),AND(G438&lt;&gt;"",G438&lt;F438),AND(H438&lt;&gt;"",H438&lt;G438),AND(I438&lt;&gt;"",I438&lt;H438)),"Date order","")))</x:f>
      </x:c>
      <x:c r="M438" s="2" t="str">
        <x:f>IF(A438="","",IF(B438="","Missing capture",""))</x:f>
      </x:c>
      <x:c r="N438" s="2" t="str">
        <x:f>IF(A438="","",IF(AND(ISNUMBER(I438),NOT(ISNUMBER(J438))),1,0))</x:f>
      </x:c>
    </x:row>
    <x:row r="439" ht="23" customHeight="1">
      <x:c r="A439" s="5"/>
      <x:c r="B439" s="6"/>
      <x:c r="C439" s="5"/>
      <x:c r="D439" s="5"/>
      <x:c r="E439" s="6"/>
      <x:c r="F439" s="6"/>
      <x:c r="G439" s="6"/>
      <x:c r="H439" s="6"/>
      <x:c r="I439" s="6"/>
      <x:c r="J439" s="14"/>
      <x:c r="K439" s="2" t="str">
        <x:f>IF(A439="","",IF(COUNTIFS($A$6:$A$505,A439)&gt;1,"Duplicate",""))</x:f>
      </x:c>
      <x:c r="L439" s="2" t="str">
        <x:f>IF(A439="","",IF(OR(AND(E439&lt;&gt;"",B439=""),AND(F439&lt;&gt;"",E439=""),AND(G439&lt;&gt;"",F439=""),AND(H439&lt;&gt;"",G439=""),AND(I439&lt;&gt;"",H439="")),"Missing earlier stage",IF(OR(AND(E439&lt;&gt;"",E439&lt;B439),AND(F439&lt;&gt;"",F439&lt;E439),AND(G439&lt;&gt;"",G439&lt;F439),AND(H439&lt;&gt;"",H439&lt;G439),AND(I439&lt;&gt;"",I439&lt;H439)),"Date order","")))</x:f>
      </x:c>
      <x:c r="M439" s="2" t="str">
        <x:f>IF(A439="","",IF(B439="","Missing capture",""))</x:f>
      </x:c>
      <x:c r="N439" s="2" t="str">
        <x:f>IF(A439="","",IF(AND(ISNUMBER(I439),NOT(ISNUMBER(J439))),1,0))</x:f>
      </x:c>
    </x:row>
    <x:row r="440" ht="23" customHeight="1">
      <x:c r="A440" s="5"/>
      <x:c r="B440" s="6"/>
      <x:c r="C440" s="5"/>
      <x:c r="D440" s="5"/>
      <x:c r="E440" s="6"/>
      <x:c r="F440" s="6"/>
      <x:c r="G440" s="6"/>
      <x:c r="H440" s="6"/>
      <x:c r="I440" s="6"/>
      <x:c r="J440" s="14"/>
      <x:c r="K440" s="2" t="str">
        <x:f>IF(A440="","",IF(COUNTIFS($A$6:$A$505,A440)&gt;1,"Duplicate",""))</x:f>
      </x:c>
      <x:c r="L440" s="2" t="str">
        <x:f>IF(A440="","",IF(OR(AND(E440&lt;&gt;"",B440=""),AND(F440&lt;&gt;"",E440=""),AND(G440&lt;&gt;"",F440=""),AND(H440&lt;&gt;"",G440=""),AND(I440&lt;&gt;"",H440="")),"Missing earlier stage",IF(OR(AND(E440&lt;&gt;"",E440&lt;B440),AND(F440&lt;&gt;"",F440&lt;E440),AND(G440&lt;&gt;"",G440&lt;F440),AND(H440&lt;&gt;"",H440&lt;G440),AND(I440&lt;&gt;"",I440&lt;H440)),"Date order","")))</x:f>
      </x:c>
      <x:c r="M440" s="2" t="str">
        <x:f>IF(A440="","",IF(B440="","Missing capture",""))</x:f>
      </x:c>
      <x:c r="N440" s="2" t="str">
        <x:f>IF(A440="","",IF(AND(ISNUMBER(I440),NOT(ISNUMBER(J440))),1,0))</x:f>
      </x:c>
    </x:row>
    <x:row r="441" ht="23" customHeight="1">
      <x:c r="A441" s="5"/>
      <x:c r="B441" s="6"/>
      <x:c r="C441" s="5"/>
      <x:c r="D441" s="5"/>
      <x:c r="E441" s="6"/>
      <x:c r="F441" s="6"/>
      <x:c r="G441" s="6"/>
      <x:c r="H441" s="6"/>
      <x:c r="I441" s="6"/>
      <x:c r="J441" s="14"/>
      <x:c r="K441" s="2" t="str">
        <x:f>IF(A441="","",IF(COUNTIFS($A$6:$A$505,A441)&gt;1,"Duplicate",""))</x:f>
      </x:c>
      <x:c r="L441" s="2" t="str">
        <x:f>IF(A441="","",IF(OR(AND(E441&lt;&gt;"",B441=""),AND(F441&lt;&gt;"",E441=""),AND(G441&lt;&gt;"",F441=""),AND(H441&lt;&gt;"",G441=""),AND(I441&lt;&gt;"",H441="")),"Missing earlier stage",IF(OR(AND(E441&lt;&gt;"",E441&lt;B441),AND(F441&lt;&gt;"",F441&lt;E441),AND(G441&lt;&gt;"",G441&lt;F441),AND(H441&lt;&gt;"",H441&lt;G441),AND(I441&lt;&gt;"",I441&lt;H441)),"Date order","")))</x:f>
      </x:c>
      <x:c r="M441" s="2" t="str">
        <x:f>IF(A441="","",IF(B441="","Missing capture",""))</x:f>
      </x:c>
      <x:c r="N441" s="2" t="str">
        <x:f>IF(A441="","",IF(AND(ISNUMBER(I441),NOT(ISNUMBER(J441))),1,0))</x:f>
      </x:c>
    </x:row>
    <x:row r="442" ht="23" customHeight="1">
      <x:c r="A442" s="5"/>
      <x:c r="B442" s="6"/>
      <x:c r="C442" s="5"/>
      <x:c r="D442" s="5"/>
      <x:c r="E442" s="6"/>
      <x:c r="F442" s="6"/>
      <x:c r="G442" s="6"/>
      <x:c r="H442" s="6"/>
      <x:c r="I442" s="6"/>
      <x:c r="J442" s="14"/>
      <x:c r="K442" s="2" t="str">
        <x:f>IF(A442="","",IF(COUNTIFS($A$6:$A$505,A442)&gt;1,"Duplicate",""))</x:f>
      </x:c>
      <x:c r="L442" s="2" t="str">
        <x:f>IF(A442="","",IF(OR(AND(E442&lt;&gt;"",B442=""),AND(F442&lt;&gt;"",E442=""),AND(G442&lt;&gt;"",F442=""),AND(H442&lt;&gt;"",G442=""),AND(I442&lt;&gt;"",H442="")),"Missing earlier stage",IF(OR(AND(E442&lt;&gt;"",E442&lt;B442),AND(F442&lt;&gt;"",F442&lt;E442),AND(G442&lt;&gt;"",G442&lt;F442),AND(H442&lt;&gt;"",H442&lt;G442),AND(I442&lt;&gt;"",I442&lt;H442)),"Date order","")))</x:f>
      </x:c>
      <x:c r="M442" s="2" t="str">
        <x:f>IF(A442="","",IF(B442="","Missing capture",""))</x:f>
      </x:c>
      <x:c r="N442" s="2" t="str">
        <x:f>IF(A442="","",IF(AND(ISNUMBER(I442),NOT(ISNUMBER(J442))),1,0))</x:f>
      </x:c>
    </x:row>
    <x:row r="443" ht="23" customHeight="1">
      <x:c r="A443" s="5"/>
      <x:c r="B443" s="6"/>
      <x:c r="C443" s="5"/>
      <x:c r="D443" s="5"/>
      <x:c r="E443" s="6"/>
      <x:c r="F443" s="6"/>
      <x:c r="G443" s="6"/>
      <x:c r="H443" s="6"/>
      <x:c r="I443" s="6"/>
      <x:c r="J443" s="14"/>
      <x:c r="K443" s="2" t="str">
        <x:f>IF(A443="","",IF(COUNTIFS($A$6:$A$505,A443)&gt;1,"Duplicate",""))</x:f>
      </x:c>
      <x:c r="L443" s="2" t="str">
        <x:f>IF(A443="","",IF(OR(AND(E443&lt;&gt;"",B443=""),AND(F443&lt;&gt;"",E443=""),AND(G443&lt;&gt;"",F443=""),AND(H443&lt;&gt;"",G443=""),AND(I443&lt;&gt;"",H443="")),"Missing earlier stage",IF(OR(AND(E443&lt;&gt;"",E443&lt;B443),AND(F443&lt;&gt;"",F443&lt;E443),AND(G443&lt;&gt;"",G443&lt;F443),AND(H443&lt;&gt;"",H443&lt;G443),AND(I443&lt;&gt;"",I443&lt;H443)),"Date order","")))</x:f>
      </x:c>
      <x:c r="M443" s="2" t="str">
        <x:f>IF(A443="","",IF(B443="","Missing capture",""))</x:f>
      </x:c>
      <x:c r="N443" s="2" t="str">
        <x:f>IF(A443="","",IF(AND(ISNUMBER(I443),NOT(ISNUMBER(J443))),1,0))</x:f>
      </x:c>
    </x:row>
    <x:row r="444" ht="23" customHeight="1">
      <x:c r="A444" s="5"/>
      <x:c r="B444" s="6"/>
      <x:c r="C444" s="5"/>
      <x:c r="D444" s="5"/>
      <x:c r="E444" s="6"/>
      <x:c r="F444" s="6"/>
      <x:c r="G444" s="6"/>
      <x:c r="H444" s="6"/>
      <x:c r="I444" s="6"/>
      <x:c r="J444" s="14"/>
      <x:c r="K444" s="2" t="str">
        <x:f>IF(A444="","",IF(COUNTIFS($A$6:$A$505,A444)&gt;1,"Duplicate",""))</x:f>
      </x:c>
      <x:c r="L444" s="2" t="str">
        <x:f>IF(A444="","",IF(OR(AND(E444&lt;&gt;"",B444=""),AND(F444&lt;&gt;"",E444=""),AND(G444&lt;&gt;"",F444=""),AND(H444&lt;&gt;"",G444=""),AND(I444&lt;&gt;"",H444="")),"Missing earlier stage",IF(OR(AND(E444&lt;&gt;"",E444&lt;B444),AND(F444&lt;&gt;"",F444&lt;E444),AND(G444&lt;&gt;"",G444&lt;F444),AND(H444&lt;&gt;"",H444&lt;G444),AND(I444&lt;&gt;"",I444&lt;H444)),"Date order","")))</x:f>
      </x:c>
      <x:c r="M444" s="2" t="str">
        <x:f>IF(A444="","",IF(B444="","Missing capture",""))</x:f>
      </x:c>
      <x:c r="N444" s="2" t="str">
        <x:f>IF(A444="","",IF(AND(ISNUMBER(I444),NOT(ISNUMBER(J444))),1,0))</x:f>
      </x:c>
    </x:row>
    <x:row r="445" ht="23" customHeight="1">
      <x:c r="A445" s="5"/>
      <x:c r="B445" s="6"/>
      <x:c r="C445" s="5"/>
      <x:c r="D445" s="5"/>
      <x:c r="E445" s="6"/>
      <x:c r="F445" s="6"/>
      <x:c r="G445" s="6"/>
      <x:c r="H445" s="6"/>
      <x:c r="I445" s="6"/>
      <x:c r="J445" s="14"/>
      <x:c r="K445" s="2" t="str">
        <x:f>IF(A445="","",IF(COUNTIFS($A$6:$A$505,A445)&gt;1,"Duplicate",""))</x:f>
      </x:c>
      <x:c r="L445" s="2" t="str">
        <x:f>IF(A445="","",IF(OR(AND(E445&lt;&gt;"",B445=""),AND(F445&lt;&gt;"",E445=""),AND(G445&lt;&gt;"",F445=""),AND(H445&lt;&gt;"",G445=""),AND(I445&lt;&gt;"",H445="")),"Missing earlier stage",IF(OR(AND(E445&lt;&gt;"",E445&lt;B445),AND(F445&lt;&gt;"",F445&lt;E445),AND(G445&lt;&gt;"",G445&lt;F445),AND(H445&lt;&gt;"",H445&lt;G445),AND(I445&lt;&gt;"",I445&lt;H445)),"Date order","")))</x:f>
      </x:c>
      <x:c r="M445" s="2" t="str">
        <x:f>IF(A445="","",IF(B445="","Missing capture",""))</x:f>
      </x:c>
      <x:c r="N445" s="2" t="str">
        <x:f>IF(A445="","",IF(AND(ISNUMBER(I445),NOT(ISNUMBER(J445))),1,0))</x:f>
      </x:c>
    </x:row>
    <x:row r="446" ht="23" customHeight="1">
      <x:c r="A446" s="5"/>
      <x:c r="B446" s="6"/>
      <x:c r="C446" s="5"/>
      <x:c r="D446" s="5"/>
      <x:c r="E446" s="6"/>
      <x:c r="F446" s="6"/>
      <x:c r="G446" s="6"/>
      <x:c r="H446" s="6"/>
      <x:c r="I446" s="6"/>
      <x:c r="J446" s="14"/>
      <x:c r="K446" s="2" t="str">
        <x:f>IF(A446="","",IF(COUNTIFS($A$6:$A$505,A446)&gt;1,"Duplicate",""))</x:f>
      </x:c>
      <x:c r="L446" s="2" t="str">
        <x:f>IF(A446="","",IF(OR(AND(E446&lt;&gt;"",B446=""),AND(F446&lt;&gt;"",E446=""),AND(G446&lt;&gt;"",F446=""),AND(H446&lt;&gt;"",G446=""),AND(I446&lt;&gt;"",H446="")),"Missing earlier stage",IF(OR(AND(E446&lt;&gt;"",E446&lt;B446),AND(F446&lt;&gt;"",F446&lt;E446),AND(G446&lt;&gt;"",G446&lt;F446),AND(H446&lt;&gt;"",H446&lt;G446),AND(I446&lt;&gt;"",I446&lt;H446)),"Date order","")))</x:f>
      </x:c>
      <x:c r="M446" s="2" t="str">
        <x:f>IF(A446="","",IF(B446="","Missing capture",""))</x:f>
      </x:c>
      <x:c r="N446" s="2" t="str">
        <x:f>IF(A446="","",IF(AND(ISNUMBER(I446),NOT(ISNUMBER(J446))),1,0))</x:f>
      </x:c>
    </x:row>
    <x:row r="447" ht="23" customHeight="1">
      <x:c r="A447" s="5"/>
      <x:c r="B447" s="6"/>
      <x:c r="C447" s="5"/>
      <x:c r="D447" s="5"/>
      <x:c r="E447" s="6"/>
      <x:c r="F447" s="6"/>
      <x:c r="G447" s="6"/>
      <x:c r="H447" s="6"/>
      <x:c r="I447" s="6"/>
      <x:c r="J447" s="14"/>
      <x:c r="K447" s="2" t="str">
        <x:f>IF(A447="","",IF(COUNTIFS($A$6:$A$505,A447)&gt;1,"Duplicate",""))</x:f>
      </x:c>
      <x:c r="L447" s="2" t="str">
        <x:f>IF(A447="","",IF(OR(AND(E447&lt;&gt;"",B447=""),AND(F447&lt;&gt;"",E447=""),AND(G447&lt;&gt;"",F447=""),AND(H447&lt;&gt;"",G447=""),AND(I447&lt;&gt;"",H447="")),"Missing earlier stage",IF(OR(AND(E447&lt;&gt;"",E447&lt;B447),AND(F447&lt;&gt;"",F447&lt;E447),AND(G447&lt;&gt;"",G447&lt;F447),AND(H447&lt;&gt;"",H447&lt;G447),AND(I447&lt;&gt;"",I447&lt;H447)),"Date order","")))</x:f>
      </x:c>
      <x:c r="M447" s="2" t="str">
        <x:f>IF(A447="","",IF(B447="","Missing capture",""))</x:f>
      </x:c>
      <x:c r="N447" s="2" t="str">
        <x:f>IF(A447="","",IF(AND(ISNUMBER(I447),NOT(ISNUMBER(J447))),1,0))</x:f>
      </x:c>
    </x:row>
    <x:row r="448" ht="23" customHeight="1">
      <x:c r="A448" s="5"/>
      <x:c r="B448" s="6"/>
      <x:c r="C448" s="5"/>
      <x:c r="D448" s="5"/>
      <x:c r="E448" s="6"/>
      <x:c r="F448" s="6"/>
      <x:c r="G448" s="6"/>
      <x:c r="H448" s="6"/>
      <x:c r="I448" s="6"/>
      <x:c r="J448" s="14"/>
      <x:c r="K448" s="2" t="str">
        <x:f>IF(A448="","",IF(COUNTIFS($A$6:$A$505,A448)&gt;1,"Duplicate",""))</x:f>
      </x:c>
      <x:c r="L448" s="2" t="str">
        <x:f>IF(A448="","",IF(OR(AND(E448&lt;&gt;"",B448=""),AND(F448&lt;&gt;"",E448=""),AND(G448&lt;&gt;"",F448=""),AND(H448&lt;&gt;"",G448=""),AND(I448&lt;&gt;"",H448="")),"Missing earlier stage",IF(OR(AND(E448&lt;&gt;"",E448&lt;B448),AND(F448&lt;&gt;"",F448&lt;E448),AND(G448&lt;&gt;"",G448&lt;F448),AND(H448&lt;&gt;"",H448&lt;G448),AND(I448&lt;&gt;"",I448&lt;H448)),"Date order","")))</x:f>
      </x:c>
      <x:c r="M448" s="2" t="str">
        <x:f>IF(A448="","",IF(B448="","Missing capture",""))</x:f>
      </x:c>
      <x:c r="N448" s="2" t="str">
        <x:f>IF(A448="","",IF(AND(ISNUMBER(I448),NOT(ISNUMBER(J448))),1,0))</x:f>
      </x:c>
    </x:row>
    <x:row r="449" ht="23" customHeight="1">
      <x:c r="A449" s="5"/>
      <x:c r="B449" s="6"/>
      <x:c r="C449" s="5"/>
      <x:c r="D449" s="5"/>
      <x:c r="E449" s="6"/>
      <x:c r="F449" s="6"/>
      <x:c r="G449" s="6"/>
      <x:c r="H449" s="6"/>
      <x:c r="I449" s="6"/>
      <x:c r="J449" s="14"/>
      <x:c r="K449" s="2" t="str">
        <x:f>IF(A449="","",IF(COUNTIFS($A$6:$A$505,A449)&gt;1,"Duplicate",""))</x:f>
      </x:c>
      <x:c r="L449" s="2" t="str">
        <x:f>IF(A449="","",IF(OR(AND(E449&lt;&gt;"",B449=""),AND(F449&lt;&gt;"",E449=""),AND(G449&lt;&gt;"",F449=""),AND(H449&lt;&gt;"",G449=""),AND(I449&lt;&gt;"",H449="")),"Missing earlier stage",IF(OR(AND(E449&lt;&gt;"",E449&lt;B449),AND(F449&lt;&gt;"",F449&lt;E449),AND(G449&lt;&gt;"",G449&lt;F449),AND(H449&lt;&gt;"",H449&lt;G449),AND(I449&lt;&gt;"",I449&lt;H449)),"Date order","")))</x:f>
      </x:c>
      <x:c r="M449" s="2" t="str">
        <x:f>IF(A449="","",IF(B449="","Missing capture",""))</x:f>
      </x:c>
      <x:c r="N449" s="2" t="str">
        <x:f>IF(A449="","",IF(AND(ISNUMBER(I449),NOT(ISNUMBER(J449))),1,0))</x:f>
      </x:c>
    </x:row>
    <x:row r="450" ht="23" customHeight="1">
      <x:c r="A450" s="5"/>
      <x:c r="B450" s="6"/>
      <x:c r="C450" s="5"/>
      <x:c r="D450" s="5"/>
      <x:c r="E450" s="6"/>
      <x:c r="F450" s="6"/>
      <x:c r="G450" s="6"/>
      <x:c r="H450" s="6"/>
      <x:c r="I450" s="6"/>
      <x:c r="J450" s="14"/>
      <x:c r="K450" s="2" t="str">
        <x:f>IF(A450="","",IF(COUNTIFS($A$6:$A$505,A450)&gt;1,"Duplicate",""))</x:f>
      </x:c>
      <x:c r="L450" s="2" t="str">
        <x:f>IF(A450="","",IF(OR(AND(E450&lt;&gt;"",B450=""),AND(F450&lt;&gt;"",E450=""),AND(G450&lt;&gt;"",F450=""),AND(H450&lt;&gt;"",G450=""),AND(I450&lt;&gt;"",H450="")),"Missing earlier stage",IF(OR(AND(E450&lt;&gt;"",E450&lt;B450),AND(F450&lt;&gt;"",F450&lt;E450),AND(G450&lt;&gt;"",G450&lt;F450),AND(H450&lt;&gt;"",H450&lt;G450),AND(I450&lt;&gt;"",I450&lt;H450)),"Date order","")))</x:f>
      </x:c>
      <x:c r="M450" s="2" t="str">
        <x:f>IF(A450="","",IF(B450="","Missing capture",""))</x:f>
      </x:c>
      <x:c r="N450" s="2" t="str">
        <x:f>IF(A450="","",IF(AND(ISNUMBER(I450),NOT(ISNUMBER(J450))),1,0))</x:f>
      </x:c>
    </x:row>
    <x:row r="451" ht="23" customHeight="1">
      <x:c r="A451" s="5"/>
      <x:c r="B451" s="6"/>
      <x:c r="C451" s="5"/>
      <x:c r="D451" s="5"/>
      <x:c r="E451" s="6"/>
      <x:c r="F451" s="6"/>
      <x:c r="G451" s="6"/>
      <x:c r="H451" s="6"/>
      <x:c r="I451" s="6"/>
      <x:c r="J451" s="14"/>
      <x:c r="K451" s="2" t="str">
        <x:f>IF(A451="","",IF(COUNTIFS($A$6:$A$505,A451)&gt;1,"Duplicate",""))</x:f>
      </x:c>
      <x:c r="L451" s="2" t="str">
        <x:f>IF(A451="","",IF(OR(AND(E451&lt;&gt;"",B451=""),AND(F451&lt;&gt;"",E451=""),AND(G451&lt;&gt;"",F451=""),AND(H451&lt;&gt;"",G451=""),AND(I451&lt;&gt;"",H451="")),"Missing earlier stage",IF(OR(AND(E451&lt;&gt;"",E451&lt;B451),AND(F451&lt;&gt;"",F451&lt;E451),AND(G451&lt;&gt;"",G451&lt;F451),AND(H451&lt;&gt;"",H451&lt;G451),AND(I451&lt;&gt;"",I451&lt;H451)),"Date order","")))</x:f>
      </x:c>
      <x:c r="M451" s="2" t="str">
        <x:f>IF(A451="","",IF(B451="","Missing capture",""))</x:f>
      </x:c>
      <x:c r="N451" s="2" t="str">
        <x:f>IF(A451="","",IF(AND(ISNUMBER(I451),NOT(ISNUMBER(J451))),1,0))</x:f>
      </x:c>
    </x:row>
    <x:row r="452" ht="23" customHeight="1">
      <x:c r="A452" s="5"/>
      <x:c r="B452" s="6"/>
      <x:c r="C452" s="5"/>
      <x:c r="D452" s="5"/>
      <x:c r="E452" s="6"/>
      <x:c r="F452" s="6"/>
      <x:c r="G452" s="6"/>
      <x:c r="H452" s="6"/>
      <x:c r="I452" s="6"/>
      <x:c r="J452" s="14"/>
      <x:c r="K452" s="2" t="str">
        <x:f>IF(A452="","",IF(COUNTIFS($A$6:$A$505,A452)&gt;1,"Duplicate",""))</x:f>
      </x:c>
      <x:c r="L452" s="2" t="str">
        <x:f>IF(A452="","",IF(OR(AND(E452&lt;&gt;"",B452=""),AND(F452&lt;&gt;"",E452=""),AND(G452&lt;&gt;"",F452=""),AND(H452&lt;&gt;"",G452=""),AND(I452&lt;&gt;"",H452="")),"Missing earlier stage",IF(OR(AND(E452&lt;&gt;"",E452&lt;B452),AND(F452&lt;&gt;"",F452&lt;E452),AND(G452&lt;&gt;"",G452&lt;F452),AND(H452&lt;&gt;"",H452&lt;G452),AND(I452&lt;&gt;"",I452&lt;H452)),"Date order","")))</x:f>
      </x:c>
      <x:c r="M452" s="2" t="str">
        <x:f>IF(A452="","",IF(B452="","Missing capture",""))</x:f>
      </x:c>
      <x:c r="N452" s="2" t="str">
        <x:f>IF(A452="","",IF(AND(ISNUMBER(I452),NOT(ISNUMBER(J452))),1,0))</x:f>
      </x:c>
    </x:row>
    <x:row r="453" ht="23" customHeight="1">
      <x:c r="A453" s="5"/>
      <x:c r="B453" s="6"/>
      <x:c r="C453" s="5"/>
      <x:c r="D453" s="5"/>
      <x:c r="E453" s="6"/>
      <x:c r="F453" s="6"/>
      <x:c r="G453" s="6"/>
      <x:c r="H453" s="6"/>
      <x:c r="I453" s="6"/>
      <x:c r="J453" s="14"/>
      <x:c r="K453" s="2" t="str">
        <x:f>IF(A453="","",IF(COUNTIFS($A$6:$A$505,A453)&gt;1,"Duplicate",""))</x:f>
      </x:c>
      <x:c r="L453" s="2" t="str">
        <x:f>IF(A453="","",IF(OR(AND(E453&lt;&gt;"",B453=""),AND(F453&lt;&gt;"",E453=""),AND(G453&lt;&gt;"",F453=""),AND(H453&lt;&gt;"",G453=""),AND(I453&lt;&gt;"",H453="")),"Missing earlier stage",IF(OR(AND(E453&lt;&gt;"",E453&lt;B453),AND(F453&lt;&gt;"",F453&lt;E453),AND(G453&lt;&gt;"",G453&lt;F453),AND(H453&lt;&gt;"",H453&lt;G453),AND(I453&lt;&gt;"",I453&lt;H453)),"Date order","")))</x:f>
      </x:c>
      <x:c r="M453" s="2" t="str">
        <x:f>IF(A453="","",IF(B453="","Missing capture",""))</x:f>
      </x:c>
      <x:c r="N453" s="2" t="str">
        <x:f>IF(A453="","",IF(AND(ISNUMBER(I453),NOT(ISNUMBER(J453))),1,0))</x:f>
      </x:c>
    </x:row>
    <x:row r="454" ht="23" customHeight="1">
      <x:c r="A454" s="5"/>
      <x:c r="B454" s="6"/>
      <x:c r="C454" s="5"/>
      <x:c r="D454" s="5"/>
      <x:c r="E454" s="6"/>
      <x:c r="F454" s="6"/>
      <x:c r="G454" s="6"/>
      <x:c r="H454" s="6"/>
      <x:c r="I454" s="6"/>
      <x:c r="J454" s="14"/>
      <x:c r="K454" s="2" t="str">
        <x:f>IF(A454="","",IF(COUNTIFS($A$6:$A$505,A454)&gt;1,"Duplicate",""))</x:f>
      </x:c>
      <x:c r="L454" s="2" t="str">
        <x:f>IF(A454="","",IF(OR(AND(E454&lt;&gt;"",B454=""),AND(F454&lt;&gt;"",E454=""),AND(G454&lt;&gt;"",F454=""),AND(H454&lt;&gt;"",G454=""),AND(I454&lt;&gt;"",H454="")),"Missing earlier stage",IF(OR(AND(E454&lt;&gt;"",E454&lt;B454),AND(F454&lt;&gt;"",F454&lt;E454),AND(G454&lt;&gt;"",G454&lt;F454),AND(H454&lt;&gt;"",H454&lt;G454),AND(I454&lt;&gt;"",I454&lt;H454)),"Date order","")))</x:f>
      </x:c>
      <x:c r="M454" s="2" t="str">
        <x:f>IF(A454="","",IF(B454="","Missing capture",""))</x:f>
      </x:c>
      <x:c r="N454" s="2" t="str">
        <x:f>IF(A454="","",IF(AND(ISNUMBER(I454),NOT(ISNUMBER(J454))),1,0))</x:f>
      </x:c>
    </x:row>
    <x:row r="455" ht="23" customHeight="1">
      <x:c r="A455" s="5"/>
      <x:c r="B455" s="6"/>
      <x:c r="C455" s="5"/>
      <x:c r="D455" s="5"/>
      <x:c r="E455" s="6"/>
      <x:c r="F455" s="6"/>
      <x:c r="G455" s="6"/>
      <x:c r="H455" s="6"/>
      <x:c r="I455" s="6"/>
      <x:c r="J455" s="14"/>
      <x:c r="K455" s="2" t="str">
        <x:f>IF(A455="","",IF(COUNTIFS($A$6:$A$505,A455)&gt;1,"Duplicate",""))</x:f>
      </x:c>
      <x:c r="L455" s="2" t="str">
        <x:f>IF(A455="","",IF(OR(AND(E455&lt;&gt;"",B455=""),AND(F455&lt;&gt;"",E455=""),AND(G455&lt;&gt;"",F455=""),AND(H455&lt;&gt;"",G455=""),AND(I455&lt;&gt;"",H455="")),"Missing earlier stage",IF(OR(AND(E455&lt;&gt;"",E455&lt;B455),AND(F455&lt;&gt;"",F455&lt;E455),AND(G455&lt;&gt;"",G455&lt;F455),AND(H455&lt;&gt;"",H455&lt;G455),AND(I455&lt;&gt;"",I455&lt;H455)),"Date order","")))</x:f>
      </x:c>
      <x:c r="M455" s="2" t="str">
        <x:f>IF(A455="","",IF(B455="","Missing capture",""))</x:f>
      </x:c>
      <x:c r="N455" s="2" t="str">
        <x:f>IF(A455="","",IF(AND(ISNUMBER(I455),NOT(ISNUMBER(J455))),1,0))</x:f>
      </x:c>
    </x:row>
    <x:row r="456" ht="23" customHeight="1">
      <x:c r="A456" s="5"/>
      <x:c r="B456" s="6"/>
      <x:c r="C456" s="5"/>
      <x:c r="D456" s="5"/>
      <x:c r="E456" s="6"/>
      <x:c r="F456" s="6"/>
      <x:c r="G456" s="6"/>
      <x:c r="H456" s="6"/>
      <x:c r="I456" s="6"/>
      <x:c r="J456" s="14"/>
      <x:c r="K456" s="2" t="str">
        <x:f>IF(A456="","",IF(COUNTIFS($A$6:$A$505,A456)&gt;1,"Duplicate",""))</x:f>
      </x:c>
      <x:c r="L456" s="2" t="str">
        <x:f>IF(A456="","",IF(OR(AND(E456&lt;&gt;"",B456=""),AND(F456&lt;&gt;"",E456=""),AND(G456&lt;&gt;"",F456=""),AND(H456&lt;&gt;"",G456=""),AND(I456&lt;&gt;"",H456="")),"Missing earlier stage",IF(OR(AND(E456&lt;&gt;"",E456&lt;B456),AND(F456&lt;&gt;"",F456&lt;E456),AND(G456&lt;&gt;"",G456&lt;F456),AND(H456&lt;&gt;"",H456&lt;G456),AND(I456&lt;&gt;"",I456&lt;H456)),"Date order","")))</x:f>
      </x:c>
      <x:c r="M456" s="2" t="str">
        <x:f>IF(A456="","",IF(B456="","Missing capture",""))</x:f>
      </x:c>
      <x:c r="N456" s="2" t="str">
        <x:f>IF(A456="","",IF(AND(ISNUMBER(I456),NOT(ISNUMBER(J456))),1,0))</x:f>
      </x:c>
    </x:row>
    <x:row r="457" ht="23" customHeight="1">
      <x:c r="A457" s="5"/>
      <x:c r="B457" s="6"/>
      <x:c r="C457" s="5"/>
      <x:c r="D457" s="5"/>
      <x:c r="E457" s="6"/>
      <x:c r="F457" s="6"/>
      <x:c r="G457" s="6"/>
      <x:c r="H457" s="6"/>
      <x:c r="I457" s="6"/>
      <x:c r="J457" s="14"/>
      <x:c r="K457" s="2" t="str">
        <x:f>IF(A457="","",IF(COUNTIFS($A$6:$A$505,A457)&gt;1,"Duplicate",""))</x:f>
      </x:c>
      <x:c r="L457" s="2" t="str">
        <x:f>IF(A457="","",IF(OR(AND(E457&lt;&gt;"",B457=""),AND(F457&lt;&gt;"",E457=""),AND(G457&lt;&gt;"",F457=""),AND(H457&lt;&gt;"",G457=""),AND(I457&lt;&gt;"",H457="")),"Missing earlier stage",IF(OR(AND(E457&lt;&gt;"",E457&lt;B457),AND(F457&lt;&gt;"",F457&lt;E457),AND(G457&lt;&gt;"",G457&lt;F457),AND(H457&lt;&gt;"",H457&lt;G457),AND(I457&lt;&gt;"",I457&lt;H457)),"Date order","")))</x:f>
      </x:c>
      <x:c r="M457" s="2" t="str">
        <x:f>IF(A457="","",IF(B457="","Missing capture",""))</x:f>
      </x:c>
      <x:c r="N457" s="2" t="str">
        <x:f>IF(A457="","",IF(AND(ISNUMBER(I457),NOT(ISNUMBER(J457))),1,0))</x:f>
      </x:c>
    </x:row>
    <x:row r="458" ht="23" customHeight="1">
      <x:c r="A458" s="5"/>
      <x:c r="B458" s="6"/>
      <x:c r="C458" s="5"/>
      <x:c r="D458" s="5"/>
      <x:c r="E458" s="6"/>
      <x:c r="F458" s="6"/>
      <x:c r="G458" s="6"/>
      <x:c r="H458" s="6"/>
      <x:c r="I458" s="6"/>
      <x:c r="J458" s="14"/>
      <x:c r="K458" s="2" t="str">
        <x:f>IF(A458="","",IF(COUNTIFS($A$6:$A$505,A458)&gt;1,"Duplicate",""))</x:f>
      </x:c>
      <x:c r="L458" s="2" t="str">
        <x:f>IF(A458="","",IF(OR(AND(E458&lt;&gt;"",B458=""),AND(F458&lt;&gt;"",E458=""),AND(G458&lt;&gt;"",F458=""),AND(H458&lt;&gt;"",G458=""),AND(I458&lt;&gt;"",H458="")),"Missing earlier stage",IF(OR(AND(E458&lt;&gt;"",E458&lt;B458),AND(F458&lt;&gt;"",F458&lt;E458),AND(G458&lt;&gt;"",G458&lt;F458),AND(H458&lt;&gt;"",H458&lt;G458),AND(I458&lt;&gt;"",I458&lt;H458)),"Date order","")))</x:f>
      </x:c>
      <x:c r="M458" s="2" t="str">
        <x:f>IF(A458="","",IF(B458="","Missing capture",""))</x:f>
      </x:c>
      <x:c r="N458" s="2" t="str">
        <x:f>IF(A458="","",IF(AND(ISNUMBER(I458),NOT(ISNUMBER(J458))),1,0))</x:f>
      </x:c>
    </x:row>
    <x:row r="459" ht="23" customHeight="1">
      <x:c r="A459" s="5"/>
      <x:c r="B459" s="6"/>
      <x:c r="C459" s="5"/>
      <x:c r="D459" s="5"/>
      <x:c r="E459" s="6"/>
      <x:c r="F459" s="6"/>
      <x:c r="G459" s="6"/>
      <x:c r="H459" s="6"/>
      <x:c r="I459" s="6"/>
      <x:c r="J459" s="14"/>
      <x:c r="K459" s="2" t="str">
        <x:f>IF(A459="","",IF(COUNTIFS($A$6:$A$505,A459)&gt;1,"Duplicate",""))</x:f>
      </x:c>
      <x:c r="L459" s="2" t="str">
        <x:f>IF(A459="","",IF(OR(AND(E459&lt;&gt;"",B459=""),AND(F459&lt;&gt;"",E459=""),AND(G459&lt;&gt;"",F459=""),AND(H459&lt;&gt;"",G459=""),AND(I459&lt;&gt;"",H459="")),"Missing earlier stage",IF(OR(AND(E459&lt;&gt;"",E459&lt;B459),AND(F459&lt;&gt;"",F459&lt;E459),AND(G459&lt;&gt;"",G459&lt;F459),AND(H459&lt;&gt;"",H459&lt;G459),AND(I459&lt;&gt;"",I459&lt;H459)),"Date order","")))</x:f>
      </x:c>
      <x:c r="M459" s="2" t="str">
        <x:f>IF(A459="","",IF(B459="","Missing capture",""))</x:f>
      </x:c>
      <x:c r="N459" s="2" t="str">
        <x:f>IF(A459="","",IF(AND(ISNUMBER(I459),NOT(ISNUMBER(J459))),1,0))</x:f>
      </x:c>
    </x:row>
    <x:row r="460" ht="23" customHeight="1">
      <x:c r="A460" s="5"/>
      <x:c r="B460" s="6"/>
      <x:c r="C460" s="5"/>
      <x:c r="D460" s="5"/>
      <x:c r="E460" s="6"/>
      <x:c r="F460" s="6"/>
      <x:c r="G460" s="6"/>
      <x:c r="H460" s="6"/>
      <x:c r="I460" s="6"/>
      <x:c r="J460" s="14"/>
      <x:c r="K460" s="2" t="str">
        <x:f>IF(A460="","",IF(COUNTIFS($A$6:$A$505,A460)&gt;1,"Duplicate",""))</x:f>
      </x:c>
      <x:c r="L460" s="2" t="str">
        <x:f>IF(A460="","",IF(OR(AND(E460&lt;&gt;"",B460=""),AND(F460&lt;&gt;"",E460=""),AND(G460&lt;&gt;"",F460=""),AND(H460&lt;&gt;"",G460=""),AND(I460&lt;&gt;"",H460="")),"Missing earlier stage",IF(OR(AND(E460&lt;&gt;"",E460&lt;B460),AND(F460&lt;&gt;"",F460&lt;E460),AND(G460&lt;&gt;"",G460&lt;F460),AND(H460&lt;&gt;"",H460&lt;G460),AND(I460&lt;&gt;"",I460&lt;H460)),"Date order","")))</x:f>
      </x:c>
      <x:c r="M460" s="2" t="str">
        <x:f>IF(A460="","",IF(B460="","Missing capture",""))</x:f>
      </x:c>
      <x:c r="N460" s="2" t="str">
        <x:f>IF(A460="","",IF(AND(ISNUMBER(I460),NOT(ISNUMBER(J460))),1,0))</x:f>
      </x:c>
    </x:row>
    <x:row r="461" ht="23" customHeight="1">
      <x:c r="A461" s="5"/>
      <x:c r="B461" s="6"/>
      <x:c r="C461" s="5"/>
      <x:c r="D461" s="5"/>
      <x:c r="E461" s="6"/>
      <x:c r="F461" s="6"/>
      <x:c r="G461" s="6"/>
      <x:c r="H461" s="6"/>
      <x:c r="I461" s="6"/>
      <x:c r="J461" s="14"/>
      <x:c r="K461" s="2" t="str">
        <x:f>IF(A461="","",IF(COUNTIFS($A$6:$A$505,A461)&gt;1,"Duplicate",""))</x:f>
      </x:c>
      <x:c r="L461" s="2" t="str">
        <x:f>IF(A461="","",IF(OR(AND(E461&lt;&gt;"",B461=""),AND(F461&lt;&gt;"",E461=""),AND(G461&lt;&gt;"",F461=""),AND(H461&lt;&gt;"",G461=""),AND(I461&lt;&gt;"",H461="")),"Missing earlier stage",IF(OR(AND(E461&lt;&gt;"",E461&lt;B461),AND(F461&lt;&gt;"",F461&lt;E461),AND(G461&lt;&gt;"",G461&lt;F461),AND(H461&lt;&gt;"",H461&lt;G461),AND(I461&lt;&gt;"",I461&lt;H461)),"Date order","")))</x:f>
      </x:c>
      <x:c r="M461" s="2" t="str">
        <x:f>IF(A461="","",IF(B461="","Missing capture",""))</x:f>
      </x:c>
      <x:c r="N461" s="2" t="str">
        <x:f>IF(A461="","",IF(AND(ISNUMBER(I461),NOT(ISNUMBER(J461))),1,0))</x:f>
      </x:c>
    </x:row>
    <x:row r="462" ht="23" customHeight="1">
      <x:c r="A462" s="5"/>
      <x:c r="B462" s="6"/>
      <x:c r="C462" s="5"/>
      <x:c r="D462" s="5"/>
      <x:c r="E462" s="6"/>
      <x:c r="F462" s="6"/>
      <x:c r="G462" s="6"/>
      <x:c r="H462" s="6"/>
      <x:c r="I462" s="6"/>
      <x:c r="J462" s="14"/>
      <x:c r="K462" s="2" t="str">
        <x:f>IF(A462="","",IF(COUNTIFS($A$6:$A$505,A462)&gt;1,"Duplicate",""))</x:f>
      </x:c>
      <x:c r="L462" s="2" t="str">
        <x:f>IF(A462="","",IF(OR(AND(E462&lt;&gt;"",B462=""),AND(F462&lt;&gt;"",E462=""),AND(G462&lt;&gt;"",F462=""),AND(H462&lt;&gt;"",G462=""),AND(I462&lt;&gt;"",H462="")),"Missing earlier stage",IF(OR(AND(E462&lt;&gt;"",E462&lt;B462),AND(F462&lt;&gt;"",F462&lt;E462),AND(G462&lt;&gt;"",G462&lt;F462),AND(H462&lt;&gt;"",H462&lt;G462),AND(I462&lt;&gt;"",I462&lt;H462)),"Date order","")))</x:f>
      </x:c>
      <x:c r="M462" s="2" t="str">
        <x:f>IF(A462="","",IF(B462="","Missing capture",""))</x:f>
      </x:c>
      <x:c r="N462" s="2" t="str">
        <x:f>IF(A462="","",IF(AND(ISNUMBER(I462),NOT(ISNUMBER(J462))),1,0))</x:f>
      </x:c>
    </x:row>
    <x:row r="463" ht="23" customHeight="1">
      <x:c r="A463" s="5"/>
      <x:c r="B463" s="6"/>
      <x:c r="C463" s="5"/>
      <x:c r="D463" s="5"/>
      <x:c r="E463" s="6"/>
      <x:c r="F463" s="6"/>
      <x:c r="G463" s="6"/>
      <x:c r="H463" s="6"/>
      <x:c r="I463" s="6"/>
      <x:c r="J463" s="14"/>
      <x:c r="K463" s="2" t="str">
        <x:f>IF(A463="","",IF(COUNTIFS($A$6:$A$505,A463)&gt;1,"Duplicate",""))</x:f>
      </x:c>
      <x:c r="L463" s="2" t="str">
        <x:f>IF(A463="","",IF(OR(AND(E463&lt;&gt;"",B463=""),AND(F463&lt;&gt;"",E463=""),AND(G463&lt;&gt;"",F463=""),AND(H463&lt;&gt;"",G463=""),AND(I463&lt;&gt;"",H463="")),"Missing earlier stage",IF(OR(AND(E463&lt;&gt;"",E463&lt;B463),AND(F463&lt;&gt;"",F463&lt;E463),AND(G463&lt;&gt;"",G463&lt;F463),AND(H463&lt;&gt;"",H463&lt;G463),AND(I463&lt;&gt;"",I463&lt;H463)),"Date order","")))</x:f>
      </x:c>
      <x:c r="M463" s="2" t="str">
        <x:f>IF(A463="","",IF(B463="","Missing capture",""))</x:f>
      </x:c>
      <x:c r="N463" s="2" t="str">
        <x:f>IF(A463="","",IF(AND(ISNUMBER(I463),NOT(ISNUMBER(J463))),1,0))</x:f>
      </x:c>
    </x:row>
    <x:row r="464" ht="23" customHeight="1">
      <x:c r="A464" s="5"/>
      <x:c r="B464" s="6"/>
      <x:c r="C464" s="5"/>
      <x:c r="D464" s="5"/>
      <x:c r="E464" s="6"/>
      <x:c r="F464" s="6"/>
      <x:c r="G464" s="6"/>
      <x:c r="H464" s="6"/>
      <x:c r="I464" s="6"/>
      <x:c r="J464" s="14"/>
      <x:c r="K464" s="2" t="str">
        <x:f>IF(A464="","",IF(COUNTIFS($A$6:$A$505,A464)&gt;1,"Duplicate",""))</x:f>
      </x:c>
      <x:c r="L464" s="2" t="str">
        <x:f>IF(A464="","",IF(OR(AND(E464&lt;&gt;"",B464=""),AND(F464&lt;&gt;"",E464=""),AND(G464&lt;&gt;"",F464=""),AND(H464&lt;&gt;"",G464=""),AND(I464&lt;&gt;"",H464="")),"Missing earlier stage",IF(OR(AND(E464&lt;&gt;"",E464&lt;B464),AND(F464&lt;&gt;"",F464&lt;E464),AND(G464&lt;&gt;"",G464&lt;F464),AND(H464&lt;&gt;"",H464&lt;G464),AND(I464&lt;&gt;"",I464&lt;H464)),"Date order","")))</x:f>
      </x:c>
      <x:c r="M464" s="2" t="str">
        <x:f>IF(A464="","",IF(B464="","Missing capture",""))</x:f>
      </x:c>
      <x:c r="N464" s="2" t="str">
        <x:f>IF(A464="","",IF(AND(ISNUMBER(I464),NOT(ISNUMBER(J464))),1,0))</x:f>
      </x:c>
    </x:row>
    <x:row r="465" ht="23" customHeight="1">
      <x:c r="A465" s="5"/>
      <x:c r="B465" s="6"/>
      <x:c r="C465" s="5"/>
      <x:c r="D465" s="5"/>
      <x:c r="E465" s="6"/>
      <x:c r="F465" s="6"/>
      <x:c r="G465" s="6"/>
      <x:c r="H465" s="6"/>
      <x:c r="I465" s="6"/>
      <x:c r="J465" s="14"/>
      <x:c r="K465" s="2" t="str">
        <x:f>IF(A465="","",IF(COUNTIFS($A$6:$A$505,A465)&gt;1,"Duplicate",""))</x:f>
      </x:c>
      <x:c r="L465" s="2" t="str">
        <x:f>IF(A465="","",IF(OR(AND(E465&lt;&gt;"",B465=""),AND(F465&lt;&gt;"",E465=""),AND(G465&lt;&gt;"",F465=""),AND(H465&lt;&gt;"",G465=""),AND(I465&lt;&gt;"",H465="")),"Missing earlier stage",IF(OR(AND(E465&lt;&gt;"",E465&lt;B465),AND(F465&lt;&gt;"",F465&lt;E465),AND(G465&lt;&gt;"",G465&lt;F465),AND(H465&lt;&gt;"",H465&lt;G465),AND(I465&lt;&gt;"",I465&lt;H465)),"Date order","")))</x:f>
      </x:c>
      <x:c r="M465" s="2" t="str">
        <x:f>IF(A465="","",IF(B465="","Missing capture",""))</x:f>
      </x:c>
      <x:c r="N465" s="2" t="str">
        <x:f>IF(A465="","",IF(AND(ISNUMBER(I465),NOT(ISNUMBER(J465))),1,0))</x:f>
      </x:c>
    </x:row>
    <x:row r="466" ht="23" customHeight="1">
      <x:c r="A466" s="5"/>
      <x:c r="B466" s="6"/>
      <x:c r="C466" s="5"/>
      <x:c r="D466" s="5"/>
      <x:c r="E466" s="6"/>
      <x:c r="F466" s="6"/>
      <x:c r="G466" s="6"/>
      <x:c r="H466" s="6"/>
      <x:c r="I466" s="6"/>
      <x:c r="J466" s="14"/>
      <x:c r="K466" s="2" t="str">
        <x:f>IF(A466="","",IF(COUNTIFS($A$6:$A$505,A466)&gt;1,"Duplicate",""))</x:f>
      </x:c>
      <x:c r="L466" s="2" t="str">
        <x:f>IF(A466="","",IF(OR(AND(E466&lt;&gt;"",B466=""),AND(F466&lt;&gt;"",E466=""),AND(G466&lt;&gt;"",F466=""),AND(H466&lt;&gt;"",G466=""),AND(I466&lt;&gt;"",H466="")),"Missing earlier stage",IF(OR(AND(E466&lt;&gt;"",E466&lt;B466),AND(F466&lt;&gt;"",F466&lt;E466),AND(G466&lt;&gt;"",G466&lt;F466),AND(H466&lt;&gt;"",H466&lt;G466),AND(I466&lt;&gt;"",I466&lt;H466)),"Date order","")))</x:f>
      </x:c>
      <x:c r="M466" s="2" t="str">
        <x:f>IF(A466="","",IF(B466="","Missing capture",""))</x:f>
      </x:c>
      <x:c r="N466" s="2" t="str">
        <x:f>IF(A466="","",IF(AND(ISNUMBER(I466),NOT(ISNUMBER(J466))),1,0))</x:f>
      </x:c>
    </x:row>
    <x:row r="467" ht="23" customHeight="1">
      <x:c r="A467" s="5"/>
      <x:c r="B467" s="6"/>
      <x:c r="C467" s="5"/>
      <x:c r="D467" s="5"/>
      <x:c r="E467" s="6"/>
      <x:c r="F467" s="6"/>
      <x:c r="G467" s="6"/>
      <x:c r="H467" s="6"/>
      <x:c r="I467" s="6"/>
      <x:c r="J467" s="14"/>
      <x:c r="K467" s="2" t="str">
        <x:f>IF(A467="","",IF(COUNTIFS($A$6:$A$505,A467)&gt;1,"Duplicate",""))</x:f>
      </x:c>
      <x:c r="L467" s="2" t="str">
        <x:f>IF(A467="","",IF(OR(AND(E467&lt;&gt;"",B467=""),AND(F467&lt;&gt;"",E467=""),AND(G467&lt;&gt;"",F467=""),AND(H467&lt;&gt;"",G467=""),AND(I467&lt;&gt;"",H467="")),"Missing earlier stage",IF(OR(AND(E467&lt;&gt;"",E467&lt;B467),AND(F467&lt;&gt;"",F467&lt;E467),AND(G467&lt;&gt;"",G467&lt;F467),AND(H467&lt;&gt;"",H467&lt;G467),AND(I467&lt;&gt;"",I467&lt;H467)),"Date order","")))</x:f>
      </x:c>
      <x:c r="M467" s="2" t="str">
        <x:f>IF(A467="","",IF(B467="","Missing capture",""))</x:f>
      </x:c>
      <x:c r="N467" s="2" t="str">
        <x:f>IF(A467="","",IF(AND(ISNUMBER(I467),NOT(ISNUMBER(J467))),1,0))</x:f>
      </x:c>
    </x:row>
    <x:row r="468" ht="23" customHeight="1">
      <x:c r="A468" s="5"/>
      <x:c r="B468" s="6"/>
      <x:c r="C468" s="5"/>
      <x:c r="D468" s="5"/>
      <x:c r="E468" s="6"/>
      <x:c r="F468" s="6"/>
      <x:c r="G468" s="6"/>
      <x:c r="H468" s="6"/>
      <x:c r="I468" s="6"/>
      <x:c r="J468" s="14"/>
      <x:c r="K468" s="2" t="str">
        <x:f>IF(A468="","",IF(COUNTIFS($A$6:$A$505,A468)&gt;1,"Duplicate",""))</x:f>
      </x:c>
      <x:c r="L468" s="2" t="str">
        <x:f>IF(A468="","",IF(OR(AND(E468&lt;&gt;"",B468=""),AND(F468&lt;&gt;"",E468=""),AND(G468&lt;&gt;"",F468=""),AND(H468&lt;&gt;"",G468=""),AND(I468&lt;&gt;"",H468="")),"Missing earlier stage",IF(OR(AND(E468&lt;&gt;"",E468&lt;B468),AND(F468&lt;&gt;"",F468&lt;E468),AND(G468&lt;&gt;"",G468&lt;F468),AND(H468&lt;&gt;"",H468&lt;G468),AND(I468&lt;&gt;"",I468&lt;H468)),"Date order","")))</x:f>
      </x:c>
      <x:c r="M468" s="2" t="str">
        <x:f>IF(A468="","",IF(B468="","Missing capture",""))</x:f>
      </x:c>
      <x:c r="N468" s="2" t="str">
        <x:f>IF(A468="","",IF(AND(ISNUMBER(I468),NOT(ISNUMBER(J468))),1,0))</x:f>
      </x:c>
    </x:row>
    <x:row r="469" ht="23" customHeight="1">
      <x:c r="A469" s="5"/>
      <x:c r="B469" s="6"/>
      <x:c r="C469" s="5"/>
      <x:c r="D469" s="5"/>
      <x:c r="E469" s="6"/>
      <x:c r="F469" s="6"/>
      <x:c r="G469" s="6"/>
      <x:c r="H469" s="6"/>
      <x:c r="I469" s="6"/>
      <x:c r="J469" s="14"/>
      <x:c r="K469" s="2" t="str">
        <x:f>IF(A469="","",IF(COUNTIFS($A$6:$A$505,A469)&gt;1,"Duplicate",""))</x:f>
      </x:c>
      <x:c r="L469" s="2" t="str">
        <x:f>IF(A469="","",IF(OR(AND(E469&lt;&gt;"",B469=""),AND(F469&lt;&gt;"",E469=""),AND(G469&lt;&gt;"",F469=""),AND(H469&lt;&gt;"",G469=""),AND(I469&lt;&gt;"",H469="")),"Missing earlier stage",IF(OR(AND(E469&lt;&gt;"",E469&lt;B469),AND(F469&lt;&gt;"",F469&lt;E469),AND(G469&lt;&gt;"",G469&lt;F469),AND(H469&lt;&gt;"",H469&lt;G469),AND(I469&lt;&gt;"",I469&lt;H469)),"Date order","")))</x:f>
      </x:c>
      <x:c r="M469" s="2" t="str">
        <x:f>IF(A469="","",IF(B469="","Missing capture",""))</x:f>
      </x:c>
      <x:c r="N469" s="2" t="str">
        <x:f>IF(A469="","",IF(AND(ISNUMBER(I469),NOT(ISNUMBER(J469))),1,0))</x:f>
      </x:c>
    </x:row>
    <x:row r="470" ht="23" customHeight="1">
      <x:c r="A470" s="5"/>
      <x:c r="B470" s="6"/>
      <x:c r="C470" s="5"/>
      <x:c r="D470" s="5"/>
      <x:c r="E470" s="6"/>
      <x:c r="F470" s="6"/>
      <x:c r="G470" s="6"/>
      <x:c r="H470" s="6"/>
      <x:c r="I470" s="6"/>
      <x:c r="J470" s="14"/>
      <x:c r="K470" s="2" t="str">
        <x:f>IF(A470="","",IF(COUNTIFS($A$6:$A$505,A470)&gt;1,"Duplicate",""))</x:f>
      </x:c>
      <x:c r="L470" s="2" t="str">
        <x:f>IF(A470="","",IF(OR(AND(E470&lt;&gt;"",B470=""),AND(F470&lt;&gt;"",E470=""),AND(G470&lt;&gt;"",F470=""),AND(H470&lt;&gt;"",G470=""),AND(I470&lt;&gt;"",H470="")),"Missing earlier stage",IF(OR(AND(E470&lt;&gt;"",E470&lt;B470),AND(F470&lt;&gt;"",F470&lt;E470),AND(G470&lt;&gt;"",G470&lt;F470),AND(H470&lt;&gt;"",H470&lt;G470),AND(I470&lt;&gt;"",I470&lt;H470)),"Date order","")))</x:f>
      </x:c>
      <x:c r="M470" s="2" t="str">
        <x:f>IF(A470="","",IF(B470="","Missing capture",""))</x:f>
      </x:c>
      <x:c r="N470" s="2" t="str">
        <x:f>IF(A470="","",IF(AND(ISNUMBER(I470),NOT(ISNUMBER(J470))),1,0))</x:f>
      </x:c>
    </x:row>
    <x:row r="471" ht="23" customHeight="1">
      <x:c r="A471" s="5"/>
      <x:c r="B471" s="6"/>
      <x:c r="C471" s="5"/>
      <x:c r="D471" s="5"/>
      <x:c r="E471" s="6"/>
      <x:c r="F471" s="6"/>
      <x:c r="G471" s="6"/>
      <x:c r="H471" s="6"/>
      <x:c r="I471" s="6"/>
      <x:c r="J471" s="14"/>
      <x:c r="K471" s="2" t="str">
        <x:f>IF(A471="","",IF(COUNTIFS($A$6:$A$505,A471)&gt;1,"Duplicate",""))</x:f>
      </x:c>
      <x:c r="L471" s="2" t="str">
        <x:f>IF(A471="","",IF(OR(AND(E471&lt;&gt;"",B471=""),AND(F471&lt;&gt;"",E471=""),AND(G471&lt;&gt;"",F471=""),AND(H471&lt;&gt;"",G471=""),AND(I471&lt;&gt;"",H471="")),"Missing earlier stage",IF(OR(AND(E471&lt;&gt;"",E471&lt;B471),AND(F471&lt;&gt;"",F471&lt;E471),AND(G471&lt;&gt;"",G471&lt;F471),AND(H471&lt;&gt;"",H471&lt;G471),AND(I471&lt;&gt;"",I471&lt;H471)),"Date order","")))</x:f>
      </x:c>
      <x:c r="M471" s="2" t="str">
        <x:f>IF(A471="","",IF(B471="","Missing capture",""))</x:f>
      </x:c>
      <x:c r="N471" s="2" t="str">
        <x:f>IF(A471="","",IF(AND(ISNUMBER(I471),NOT(ISNUMBER(J471))),1,0))</x:f>
      </x:c>
    </x:row>
    <x:row r="472" ht="23" customHeight="1">
      <x:c r="A472" s="5"/>
      <x:c r="B472" s="6"/>
      <x:c r="C472" s="5"/>
      <x:c r="D472" s="5"/>
      <x:c r="E472" s="6"/>
      <x:c r="F472" s="6"/>
      <x:c r="G472" s="6"/>
      <x:c r="H472" s="6"/>
      <x:c r="I472" s="6"/>
      <x:c r="J472" s="14"/>
      <x:c r="K472" s="2" t="str">
        <x:f>IF(A472="","",IF(COUNTIFS($A$6:$A$505,A472)&gt;1,"Duplicate",""))</x:f>
      </x:c>
      <x:c r="L472" s="2" t="str">
        <x:f>IF(A472="","",IF(OR(AND(E472&lt;&gt;"",B472=""),AND(F472&lt;&gt;"",E472=""),AND(G472&lt;&gt;"",F472=""),AND(H472&lt;&gt;"",G472=""),AND(I472&lt;&gt;"",H472="")),"Missing earlier stage",IF(OR(AND(E472&lt;&gt;"",E472&lt;B472),AND(F472&lt;&gt;"",F472&lt;E472),AND(G472&lt;&gt;"",G472&lt;F472),AND(H472&lt;&gt;"",H472&lt;G472),AND(I472&lt;&gt;"",I472&lt;H472)),"Date order","")))</x:f>
      </x:c>
      <x:c r="M472" s="2" t="str">
        <x:f>IF(A472="","",IF(B472="","Missing capture",""))</x:f>
      </x:c>
      <x:c r="N472" s="2" t="str">
        <x:f>IF(A472="","",IF(AND(ISNUMBER(I472),NOT(ISNUMBER(J472))),1,0))</x:f>
      </x:c>
    </x:row>
    <x:row r="473" ht="23" customHeight="1">
      <x:c r="A473" s="5"/>
      <x:c r="B473" s="6"/>
      <x:c r="C473" s="5"/>
      <x:c r="D473" s="5"/>
      <x:c r="E473" s="6"/>
      <x:c r="F473" s="6"/>
      <x:c r="G473" s="6"/>
      <x:c r="H473" s="6"/>
      <x:c r="I473" s="6"/>
      <x:c r="J473" s="14"/>
      <x:c r="K473" s="2" t="str">
        <x:f>IF(A473="","",IF(COUNTIFS($A$6:$A$505,A473)&gt;1,"Duplicate",""))</x:f>
      </x:c>
      <x:c r="L473" s="2" t="str">
        <x:f>IF(A473="","",IF(OR(AND(E473&lt;&gt;"",B473=""),AND(F473&lt;&gt;"",E473=""),AND(G473&lt;&gt;"",F473=""),AND(H473&lt;&gt;"",G473=""),AND(I473&lt;&gt;"",H473="")),"Missing earlier stage",IF(OR(AND(E473&lt;&gt;"",E473&lt;B473),AND(F473&lt;&gt;"",F473&lt;E473),AND(G473&lt;&gt;"",G473&lt;F473),AND(H473&lt;&gt;"",H473&lt;G473),AND(I473&lt;&gt;"",I473&lt;H473)),"Date order","")))</x:f>
      </x:c>
      <x:c r="M473" s="2" t="str">
        <x:f>IF(A473="","",IF(B473="","Missing capture",""))</x:f>
      </x:c>
      <x:c r="N473" s="2" t="str">
        <x:f>IF(A473="","",IF(AND(ISNUMBER(I473),NOT(ISNUMBER(J473))),1,0))</x:f>
      </x:c>
    </x:row>
    <x:row r="474" ht="23" customHeight="1">
      <x:c r="A474" s="5"/>
      <x:c r="B474" s="6"/>
      <x:c r="C474" s="5"/>
      <x:c r="D474" s="5"/>
      <x:c r="E474" s="6"/>
      <x:c r="F474" s="6"/>
      <x:c r="G474" s="6"/>
      <x:c r="H474" s="6"/>
      <x:c r="I474" s="6"/>
      <x:c r="J474" s="14"/>
      <x:c r="K474" s="2" t="str">
        <x:f>IF(A474="","",IF(COUNTIFS($A$6:$A$505,A474)&gt;1,"Duplicate",""))</x:f>
      </x:c>
      <x:c r="L474" s="2" t="str">
        <x:f>IF(A474="","",IF(OR(AND(E474&lt;&gt;"",B474=""),AND(F474&lt;&gt;"",E474=""),AND(G474&lt;&gt;"",F474=""),AND(H474&lt;&gt;"",G474=""),AND(I474&lt;&gt;"",H474="")),"Missing earlier stage",IF(OR(AND(E474&lt;&gt;"",E474&lt;B474),AND(F474&lt;&gt;"",F474&lt;E474),AND(G474&lt;&gt;"",G474&lt;F474),AND(H474&lt;&gt;"",H474&lt;G474),AND(I474&lt;&gt;"",I474&lt;H474)),"Date order","")))</x:f>
      </x:c>
      <x:c r="M474" s="2" t="str">
        <x:f>IF(A474="","",IF(B474="","Missing capture",""))</x:f>
      </x:c>
      <x:c r="N474" s="2" t="str">
        <x:f>IF(A474="","",IF(AND(ISNUMBER(I474),NOT(ISNUMBER(J474))),1,0))</x:f>
      </x:c>
    </x:row>
    <x:row r="475" ht="23" customHeight="1">
      <x:c r="A475" s="5"/>
      <x:c r="B475" s="6"/>
      <x:c r="C475" s="5"/>
      <x:c r="D475" s="5"/>
      <x:c r="E475" s="6"/>
      <x:c r="F475" s="6"/>
      <x:c r="G475" s="6"/>
      <x:c r="H475" s="6"/>
      <x:c r="I475" s="6"/>
      <x:c r="J475" s="14"/>
      <x:c r="K475" s="2" t="str">
        <x:f>IF(A475="","",IF(COUNTIFS($A$6:$A$505,A475)&gt;1,"Duplicate",""))</x:f>
      </x:c>
      <x:c r="L475" s="2" t="str">
        <x:f>IF(A475="","",IF(OR(AND(E475&lt;&gt;"",B475=""),AND(F475&lt;&gt;"",E475=""),AND(G475&lt;&gt;"",F475=""),AND(H475&lt;&gt;"",G475=""),AND(I475&lt;&gt;"",H475="")),"Missing earlier stage",IF(OR(AND(E475&lt;&gt;"",E475&lt;B475),AND(F475&lt;&gt;"",F475&lt;E475),AND(G475&lt;&gt;"",G475&lt;F475),AND(H475&lt;&gt;"",H475&lt;G475),AND(I475&lt;&gt;"",I475&lt;H475)),"Date order","")))</x:f>
      </x:c>
      <x:c r="M475" s="2" t="str">
        <x:f>IF(A475="","",IF(B475="","Missing capture",""))</x:f>
      </x:c>
      <x:c r="N475" s="2" t="str">
        <x:f>IF(A475="","",IF(AND(ISNUMBER(I475),NOT(ISNUMBER(J475))),1,0))</x:f>
      </x:c>
    </x:row>
    <x:row r="476" ht="23" customHeight="1">
      <x:c r="A476" s="5"/>
      <x:c r="B476" s="6"/>
      <x:c r="C476" s="5"/>
      <x:c r="D476" s="5"/>
      <x:c r="E476" s="6"/>
      <x:c r="F476" s="6"/>
      <x:c r="G476" s="6"/>
      <x:c r="H476" s="6"/>
      <x:c r="I476" s="6"/>
      <x:c r="J476" s="14"/>
      <x:c r="K476" s="2" t="str">
        <x:f>IF(A476="","",IF(COUNTIFS($A$6:$A$505,A476)&gt;1,"Duplicate",""))</x:f>
      </x:c>
      <x:c r="L476" s="2" t="str">
        <x:f>IF(A476="","",IF(OR(AND(E476&lt;&gt;"",B476=""),AND(F476&lt;&gt;"",E476=""),AND(G476&lt;&gt;"",F476=""),AND(H476&lt;&gt;"",G476=""),AND(I476&lt;&gt;"",H476="")),"Missing earlier stage",IF(OR(AND(E476&lt;&gt;"",E476&lt;B476),AND(F476&lt;&gt;"",F476&lt;E476),AND(G476&lt;&gt;"",G476&lt;F476),AND(H476&lt;&gt;"",H476&lt;G476),AND(I476&lt;&gt;"",I476&lt;H476)),"Date order","")))</x:f>
      </x:c>
      <x:c r="M476" s="2" t="str">
        <x:f>IF(A476="","",IF(B476="","Missing capture",""))</x:f>
      </x:c>
      <x:c r="N476" s="2" t="str">
        <x:f>IF(A476="","",IF(AND(ISNUMBER(I476),NOT(ISNUMBER(J476))),1,0))</x:f>
      </x:c>
    </x:row>
    <x:row r="477" ht="23" customHeight="1">
      <x:c r="A477" s="5"/>
      <x:c r="B477" s="6"/>
      <x:c r="C477" s="5"/>
      <x:c r="D477" s="5"/>
      <x:c r="E477" s="6"/>
      <x:c r="F477" s="6"/>
      <x:c r="G477" s="6"/>
      <x:c r="H477" s="6"/>
      <x:c r="I477" s="6"/>
      <x:c r="J477" s="14"/>
      <x:c r="K477" s="2" t="str">
        <x:f>IF(A477="","",IF(COUNTIFS($A$6:$A$505,A477)&gt;1,"Duplicate",""))</x:f>
      </x:c>
      <x:c r="L477" s="2" t="str">
        <x:f>IF(A477="","",IF(OR(AND(E477&lt;&gt;"",B477=""),AND(F477&lt;&gt;"",E477=""),AND(G477&lt;&gt;"",F477=""),AND(H477&lt;&gt;"",G477=""),AND(I477&lt;&gt;"",H477="")),"Missing earlier stage",IF(OR(AND(E477&lt;&gt;"",E477&lt;B477),AND(F477&lt;&gt;"",F477&lt;E477),AND(G477&lt;&gt;"",G477&lt;F477),AND(H477&lt;&gt;"",H477&lt;G477),AND(I477&lt;&gt;"",I477&lt;H477)),"Date order","")))</x:f>
      </x:c>
      <x:c r="M477" s="2" t="str">
        <x:f>IF(A477="","",IF(B477="","Missing capture",""))</x:f>
      </x:c>
      <x:c r="N477" s="2" t="str">
        <x:f>IF(A477="","",IF(AND(ISNUMBER(I477),NOT(ISNUMBER(J477))),1,0))</x:f>
      </x:c>
    </x:row>
    <x:row r="478" ht="23" customHeight="1">
      <x:c r="A478" s="5"/>
      <x:c r="B478" s="6"/>
      <x:c r="C478" s="5"/>
      <x:c r="D478" s="5"/>
      <x:c r="E478" s="6"/>
      <x:c r="F478" s="6"/>
      <x:c r="G478" s="6"/>
      <x:c r="H478" s="6"/>
      <x:c r="I478" s="6"/>
      <x:c r="J478" s="14"/>
      <x:c r="K478" s="2" t="str">
        <x:f>IF(A478="","",IF(COUNTIFS($A$6:$A$505,A478)&gt;1,"Duplicate",""))</x:f>
      </x:c>
      <x:c r="L478" s="2" t="str">
        <x:f>IF(A478="","",IF(OR(AND(E478&lt;&gt;"",B478=""),AND(F478&lt;&gt;"",E478=""),AND(G478&lt;&gt;"",F478=""),AND(H478&lt;&gt;"",G478=""),AND(I478&lt;&gt;"",H478="")),"Missing earlier stage",IF(OR(AND(E478&lt;&gt;"",E478&lt;B478),AND(F478&lt;&gt;"",F478&lt;E478),AND(G478&lt;&gt;"",G478&lt;F478),AND(H478&lt;&gt;"",H478&lt;G478),AND(I478&lt;&gt;"",I478&lt;H478)),"Date order","")))</x:f>
      </x:c>
      <x:c r="M478" s="2" t="str">
        <x:f>IF(A478="","",IF(B478="","Missing capture",""))</x:f>
      </x:c>
      <x:c r="N478" s="2" t="str">
        <x:f>IF(A478="","",IF(AND(ISNUMBER(I478),NOT(ISNUMBER(J478))),1,0))</x:f>
      </x:c>
    </x:row>
    <x:row r="479" ht="23" customHeight="1">
      <x:c r="A479" s="5"/>
      <x:c r="B479" s="6"/>
      <x:c r="C479" s="5"/>
      <x:c r="D479" s="5"/>
      <x:c r="E479" s="6"/>
      <x:c r="F479" s="6"/>
      <x:c r="G479" s="6"/>
      <x:c r="H479" s="6"/>
      <x:c r="I479" s="6"/>
      <x:c r="J479" s="14"/>
      <x:c r="K479" s="2" t="str">
        <x:f>IF(A479="","",IF(COUNTIFS($A$6:$A$505,A479)&gt;1,"Duplicate",""))</x:f>
      </x:c>
      <x:c r="L479" s="2" t="str">
        <x:f>IF(A479="","",IF(OR(AND(E479&lt;&gt;"",B479=""),AND(F479&lt;&gt;"",E479=""),AND(G479&lt;&gt;"",F479=""),AND(H479&lt;&gt;"",G479=""),AND(I479&lt;&gt;"",H479="")),"Missing earlier stage",IF(OR(AND(E479&lt;&gt;"",E479&lt;B479),AND(F479&lt;&gt;"",F479&lt;E479),AND(G479&lt;&gt;"",G479&lt;F479),AND(H479&lt;&gt;"",H479&lt;G479),AND(I479&lt;&gt;"",I479&lt;H479)),"Date order","")))</x:f>
      </x:c>
      <x:c r="M479" s="2" t="str">
        <x:f>IF(A479="","",IF(B479="","Missing capture",""))</x:f>
      </x:c>
      <x:c r="N479" s="2" t="str">
        <x:f>IF(A479="","",IF(AND(ISNUMBER(I479),NOT(ISNUMBER(J479))),1,0))</x:f>
      </x:c>
    </x:row>
    <x:row r="480" ht="23" customHeight="1">
      <x:c r="A480" s="5"/>
      <x:c r="B480" s="6"/>
      <x:c r="C480" s="5"/>
      <x:c r="D480" s="5"/>
      <x:c r="E480" s="6"/>
      <x:c r="F480" s="6"/>
      <x:c r="G480" s="6"/>
      <x:c r="H480" s="6"/>
      <x:c r="I480" s="6"/>
      <x:c r="J480" s="14"/>
      <x:c r="K480" s="2" t="str">
        <x:f>IF(A480="","",IF(COUNTIFS($A$6:$A$505,A480)&gt;1,"Duplicate",""))</x:f>
      </x:c>
      <x:c r="L480" s="2" t="str">
        <x:f>IF(A480="","",IF(OR(AND(E480&lt;&gt;"",B480=""),AND(F480&lt;&gt;"",E480=""),AND(G480&lt;&gt;"",F480=""),AND(H480&lt;&gt;"",G480=""),AND(I480&lt;&gt;"",H480="")),"Missing earlier stage",IF(OR(AND(E480&lt;&gt;"",E480&lt;B480),AND(F480&lt;&gt;"",F480&lt;E480),AND(G480&lt;&gt;"",G480&lt;F480),AND(H480&lt;&gt;"",H480&lt;G480),AND(I480&lt;&gt;"",I480&lt;H480)),"Date order","")))</x:f>
      </x:c>
      <x:c r="M480" s="2" t="str">
        <x:f>IF(A480="","",IF(B480="","Missing capture",""))</x:f>
      </x:c>
      <x:c r="N480" s="2" t="str">
        <x:f>IF(A480="","",IF(AND(ISNUMBER(I480),NOT(ISNUMBER(J480))),1,0))</x:f>
      </x:c>
    </x:row>
    <x:row r="481" ht="23" customHeight="1">
      <x:c r="A481" s="5"/>
      <x:c r="B481" s="6"/>
      <x:c r="C481" s="5"/>
      <x:c r="D481" s="5"/>
      <x:c r="E481" s="6"/>
      <x:c r="F481" s="6"/>
      <x:c r="G481" s="6"/>
      <x:c r="H481" s="6"/>
      <x:c r="I481" s="6"/>
      <x:c r="J481" s="14"/>
      <x:c r="K481" s="2" t="str">
        <x:f>IF(A481="","",IF(COUNTIFS($A$6:$A$505,A481)&gt;1,"Duplicate",""))</x:f>
      </x:c>
      <x:c r="L481" s="2" t="str">
        <x:f>IF(A481="","",IF(OR(AND(E481&lt;&gt;"",B481=""),AND(F481&lt;&gt;"",E481=""),AND(G481&lt;&gt;"",F481=""),AND(H481&lt;&gt;"",G481=""),AND(I481&lt;&gt;"",H481="")),"Missing earlier stage",IF(OR(AND(E481&lt;&gt;"",E481&lt;B481),AND(F481&lt;&gt;"",F481&lt;E481),AND(G481&lt;&gt;"",G481&lt;F481),AND(H481&lt;&gt;"",H481&lt;G481),AND(I481&lt;&gt;"",I481&lt;H481)),"Date order","")))</x:f>
      </x:c>
      <x:c r="M481" s="2" t="str">
        <x:f>IF(A481="","",IF(B481="","Missing capture",""))</x:f>
      </x:c>
      <x:c r="N481" s="2" t="str">
        <x:f>IF(A481="","",IF(AND(ISNUMBER(I481),NOT(ISNUMBER(J481))),1,0))</x:f>
      </x:c>
    </x:row>
    <x:row r="482" ht="23" customHeight="1">
      <x:c r="A482" s="5"/>
      <x:c r="B482" s="6"/>
      <x:c r="C482" s="5"/>
      <x:c r="D482" s="5"/>
      <x:c r="E482" s="6"/>
      <x:c r="F482" s="6"/>
      <x:c r="G482" s="6"/>
      <x:c r="H482" s="6"/>
      <x:c r="I482" s="6"/>
      <x:c r="J482" s="14"/>
      <x:c r="K482" s="2" t="str">
        <x:f>IF(A482="","",IF(COUNTIFS($A$6:$A$505,A482)&gt;1,"Duplicate",""))</x:f>
      </x:c>
      <x:c r="L482" s="2" t="str">
        <x:f>IF(A482="","",IF(OR(AND(E482&lt;&gt;"",B482=""),AND(F482&lt;&gt;"",E482=""),AND(G482&lt;&gt;"",F482=""),AND(H482&lt;&gt;"",G482=""),AND(I482&lt;&gt;"",H482="")),"Missing earlier stage",IF(OR(AND(E482&lt;&gt;"",E482&lt;B482),AND(F482&lt;&gt;"",F482&lt;E482),AND(G482&lt;&gt;"",G482&lt;F482),AND(H482&lt;&gt;"",H482&lt;G482),AND(I482&lt;&gt;"",I482&lt;H482)),"Date order","")))</x:f>
      </x:c>
      <x:c r="M482" s="2" t="str">
        <x:f>IF(A482="","",IF(B482="","Missing capture",""))</x:f>
      </x:c>
      <x:c r="N482" s="2" t="str">
        <x:f>IF(A482="","",IF(AND(ISNUMBER(I482),NOT(ISNUMBER(J482))),1,0))</x:f>
      </x:c>
    </x:row>
    <x:row r="483" ht="23" customHeight="1">
      <x:c r="A483" s="5"/>
      <x:c r="B483" s="6"/>
      <x:c r="C483" s="5"/>
      <x:c r="D483" s="5"/>
      <x:c r="E483" s="6"/>
      <x:c r="F483" s="6"/>
      <x:c r="G483" s="6"/>
      <x:c r="H483" s="6"/>
      <x:c r="I483" s="6"/>
      <x:c r="J483" s="14"/>
      <x:c r="K483" s="2" t="str">
        <x:f>IF(A483="","",IF(COUNTIFS($A$6:$A$505,A483)&gt;1,"Duplicate",""))</x:f>
      </x:c>
      <x:c r="L483" s="2" t="str">
        <x:f>IF(A483="","",IF(OR(AND(E483&lt;&gt;"",B483=""),AND(F483&lt;&gt;"",E483=""),AND(G483&lt;&gt;"",F483=""),AND(H483&lt;&gt;"",G483=""),AND(I483&lt;&gt;"",H483="")),"Missing earlier stage",IF(OR(AND(E483&lt;&gt;"",E483&lt;B483),AND(F483&lt;&gt;"",F483&lt;E483),AND(G483&lt;&gt;"",G483&lt;F483),AND(H483&lt;&gt;"",H483&lt;G483),AND(I483&lt;&gt;"",I483&lt;H483)),"Date order","")))</x:f>
      </x:c>
      <x:c r="M483" s="2" t="str">
        <x:f>IF(A483="","",IF(B483="","Missing capture",""))</x:f>
      </x:c>
      <x:c r="N483" s="2" t="str">
        <x:f>IF(A483="","",IF(AND(ISNUMBER(I483),NOT(ISNUMBER(J483))),1,0))</x:f>
      </x:c>
    </x:row>
    <x:row r="484" ht="23" customHeight="1">
      <x:c r="A484" s="5"/>
      <x:c r="B484" s="6"/>
      <x:c r="C484" s="5"/>
      <x:c r="D484" s="5"/>
      <x:c r="E484" s="6"/>
      <x:c r="F484" s="6"/>
      <x:c r="G484" s="6"/>
      <x:c r="H484" s="6"/>
      <x:c r="I484" s="6"/>
      <x:c r="J484" s="14"/>
      <x:c r="K484" s="2" t="str">
        <x:f>IF(A484="","",IF(COUNTIFS($A$6:$A$505,A484)&gt;1,"Duplicate",""))</x:f>
      </x:c>
      <x:c r="L484" s="2" t="str">
        <x:f>IF(A484="","",IF(OR(AND(E484&lt;&gt;"",B484=""),AND(F484&lt;&gt;"",E484=""),AND(G484&lt;&gt;"",F484=""),AND(H484&lt;&gt;"",G484=""),AND(I484&lt;&gt;"",H484="")),"Missing earlier stage",IF(OR(AND(E484&lt;&gt;"",E484&lt;B484),AND(F484&lt;&gt;"",F484&lt;E484),AND(G484&lt;&gt;"",G484&lt;F484),AND(H484&lt;&gt;"",H484&lt;G484),AND(I484&lt;&gt;"",I484&lt;H484)),"Date order","")))</x:f>
      </x:c>
      <x:c r="M484" s="2" t="str">
        <x:f>IF(A484="","",IF(B484="","Missing capture",""))</x:f>
      </x:c>
      <x:c r="N484" s="2" t="str">
        <x:f>IF(A484="","",IF(AND(ISNUMBER(I484),NOT(ISNUMBER(J484))),1,0))</x:f>
      </x:c>
    </x:row>
    <x:row r="485" ht="23" customHeight="1">
      <x:c r="A485" s="5"/>
      <x:c r="B485" s="6"/>
      <x:c r="C485" s="5"/>
      <x:c r="D485" s="5"/>
      <x:c r="E485" s="6"/>
      <x:c r="F485" s="6"/>
      <x:c r="G485" s="6"/>
      <x:c r="H485" s="6"/>
      <x:c r="I485" s="6"/>
      <x:c r="J485" s="14"/>
      <x:c r="K485" s="2" t="str">
        <x:f>IF(A485="","",IF(COUNTIFS($A$6:$A$505,A485)&gt;1,"Duplicate",""))</x:f>
      </x:c>
      <x:c r="L485" s="2" t="str">
        <x:f>IF(A485="","",IF(OR(AND(E485&lt;&gt;"",B485=""),AND(F485&lt;&gt;"",E485=""),AND(G485&lt;&gt;"",F485=""),AND(H485&lt;&gt;"",G485=""),AND(I485&lt;&gt;"",H485="")),"Missing earlier stage",IF(OR(AND(E485&lt;&gt;"",E485&lt;B485),AND(F485&lt;&gt;"",F485&lt;E485),AND(G485&lt;&gt;"",G485&lt;F485),AND(H485&lt;&gt;"",H485&lt;G485),AND(I485&lt;&gt;"",I485&lt;H485)),"Date order","")))</x:f>
      </x:c>
      <x:c r="M485" s="2" t="str">
        <x:f>IF(A485="","",IF(B485="","Missing capture",""))</x:f>
      </x:c>
      <x:c r="N485" s="2" t="str">
        <x:f>IF(A485="","",IF(AND(ISNUMBER(I485),NOT(ISNUMBER(J485))),1,0))</x:f>
      </x:c>
    </x:row>
    <x:row r="486" ht="23" customHeight="1">
      <x:c r="A486" s="5"/>
      <x:c r="B486" s="6"/>
      <x:c r="C486" s="5"/>
      <x:c r="D486" s="5"/>
      <x:c r="E486" s="6"/>
      <x:c r="F486" s="6"/>
      <x:c r="G486" s="6"/>
      <x:c r="H486" s="6"/>
      <x:c r="I486" s="6"/>
      <x:c r="J486" s="14"/>
      <x:c r="K486" s="2" t="str">
        <x:f>IF(A486="","",IF(COUNTIFS($A$6:$A$505,A486)&gt;1,"Duplicate",""))</x:f>
      </x:c>
      <x:c r="L486" s="2" t="str">
        <x:f>IF(A486="","",IF(OR(AND(E486&lt;&gt;"",B486=""),AND(F486&lt;&gt;"",E486=""),AND(G486&lt;&gt;"",F486=""),AND(H486&lt;&gt;"",G486=""),AND(I486&lt;&gt;"",H486="")),"Missing earlier stage",IF(OR(AND(E486&lt;&gt;"",E486&lt;B486),AND(F486&lt;&gt;"",F486&lt;E486),AND(G486&lt;&gt;"",G486&lt;F486),AND(H486&lt;&gt;"",H486&lt;G486),AND(I486&lt;&gt;"",I486&lt;H486)),"Date order","")))</x:f>
      </x:c>
      <x:c r="M486" s="2" t="str">
        <x:f>IF(A486="","",IF(B486="","Missing capture",""))</x:f>
      </x:c>
      <x:c r="N486" s="2" t="str">
        <x:f>IF(A486="","",IF(AND(ISNUMBER(I486),NOT(ISNUMBER(J486))),1,0))</x:f>
      </x:c>
    </x:row>
    <x:row r="487" ht="23" customHeight="1">
      <x:c r="A487" s="5"/>
      <x:c r="B487" s="6"/>
      <x:c r="C487" s="5"/>
      <x:c r="D487" s="5"/>
      <x:c r="E487" s="6"/>
      <x:c r="F487" s="6"/>
      <x:c r="G487" s="6"/>
      <x:c r="H487" s="6"/>
      <x:c r="I487" s="6"/>
      <x:c r="J487" s="14"/>
      <x:c r="K487" s="2" t="str">
        <x:f>IF(A487="","",IF(COUNTIFS($A$6:$A$505,A487)&gt;1,"Duplicate",""))</x:f>
      </x:c>
      <x:c r="L487" s="2" t="str">
        <x:f>IF(A487="","",IF(OR(AND(E487&lt;&gt;"",B487=""),AND(F487&lt;&gt;"",E487=""),AND(G487&lt;&gt;"",F487=""),AND(H487&lt;&gt;"",G487=""),AND(I487&lt;&gt;"",H487="")),"Missing earlier stage",IF(OR(AND(E487&lt;&gt;"",E487&lt;B487),AND(F487&lt;&gt;"",F487&lt;E487),AND(G487&lt;&gt;"",G487&lt;F487),AND(H487&lt;&gt;"",H487&lt;G487),AND(I487&lt;&gt;"",I487&lt;H487)),"Date order","")))</x:f>
      </x:c>
      <x:c r="M487" s="2" t="str">
        <x:f>IF(A487="","",IF(B487="","Missing capture",""))</x:f>
      </x:c>
      <x:c r="N487" s="2" t="str">
        <x:f>IF(A487="","",IF(AND(ISNUMBER(I487),NOT(ISNUMBER(J487))),1,0))</x:f>
      </x:c>
    </x:row>
    <x:row r="488" ht="23" customHeight="1">
      <x:c r="A488" s="5"/>
      <x:c r="B488" s="6"/>
      <x:c r="C488" s="5"/>
      <x:c r="D488" s="5"/>
      <x:c r="E488" s="6"/>
      <x:c r="F488" s="6"/>
      <x:c r="G488" s="6"/>
      <x:c r="H488" s="6"/>
      <x:c r="I488" s="6"/>
      <x:c r="J488" s="14"/>
      <x:c r="K488" s="2" t="str">
        <x:f>IF(A488="","",IF(COUNTIFS($A$6:$A$505,A488)&gt;1,"Duplicate",""))</x:f>
      </x:c>
      <x:c r="L488" s="2" t="str">
        <x:f>IF(A488="","",IF(OR(AND(E488&lt;&gt;"",B488=""),AND(F488&lt;&gt;"",E488=""),AND(G488&lt;&gt;"",F488=""),AND(H488&lt;&gt;"",G488=""),AND(I488&lt;&gt;"",H488="")),"Missing earlier stage",IF(OR(AND(E488&lt;&gt;"",E488&lt;B488),AND(F488&lt;&gt;"",F488&lt;E488),AND(G488&lt;&gt;"",G488&lt;F488),AND(H488&lt;&gt;"",H488&lt;G488),AND(I488&lt;&gt;"",I488&lt;H488)),"Date order","")))</x:f>
      </x:c>
      <x:c r="M488" s="2" t="str">
        <x:f>IF(A488="","",IF(B488="","Missing capture",""))</x:f>
      </x:c>
      <x:c r="N488" s="2" t="str">
        <x:f>IF(A488="","",IF(AND(ISNUMBER(I488),NOT(ISNUMBER(J488))),1,0))</x:f>
      </x:c>
    </x:row>
    <x:row r="489" ht="23" customHeight="1">
      <x:c r="A489" s="5"/>
      <x:c r="B489" s="6"/>
      <x:c r="C489" s="5"/>
      <x:c r="D489" s="5"/>
      <x:c r="E489" s="6"/>
      <x:c r="F489" s="6"/>
      <x:c r="G489" s="6"/>
      <x:c r="H489" s="6"/>
      <x:c r="I489" s="6"/>
      <x:c r="J489" s="14"/>
      <x:c r="K489" s="2" t="str">
        <x:f>IF(A489="","",IF(COUNTIFS($A$6:$A$505,A489)&gt;1,"Duplicate",""))</x:f>
      </x:c>
      <x:c r="L489" s="2" t="str">
        <x:f>IF(A489="","",IF(OR(AND(E489&lt;&gt;"",B489=""),AND(F489&lt;&gt;"",E489=""),AND(G489&lt;&gt;"",F489=""),AND(H489&lt;&gt;"",G489=""),AND(I489&lt;&gt;"",H489="")),"Missing earlier stage",IF(OR(AND(E489&lt;&gt;"",E489&lt;B489),AND(F489&lt;&gt;"",F489&lt;E489),AND(G489&lt;&gt;"",G489&lt;F489),AND(H489&lt;&gt;"",H489&lt;G489),AND(I489&lt;&gt;"",I489&lt;H489)),"Date order","")))</x:f>
      </x:c>
      <x:c r="M489" s="2" t="str">
        <x:f>IF(A489="","",IF(B489="","Missing capture",""))</x:f>
      </x:c>
      <x:c r="N489" s="2" t="str">
        <x:f>IF(A489="","",IF(AND(ISNUMBER(I489),NOT(ISNUMBER(J489))),1,0))</x:f>
      </x:c>
    </x:row>
    <x:row r="490" ht="23" customHeight="1">
      <x:c r="A490" s="5"/>
      <x:c r="B490" s="6"/>
      <x:c r="C490" s="5"/>
      <x:c r="D490" s="5"/>
      <x:c r="E490" s="6"/>
      <x:c r="F490" s="6"/>
      <x:c r="G490" s="6"/>
      <x:c r="H490" s="6"/>
      <x:c r="I490" s="6"/>
      <x:c r="J490" s="14"/>
      <x:c r="K490" s="2" t="str">
        <x:f>IF(A490="","",IF(COUNTIFS($A$6:$A$505,A490)&gt;1,"Duplicate",""))</x:f>
      </x:c>
      <x:c r="L490" s="2" t="str">
        <x:f>IF(A490="","",IF(OR(AND(E490&lt;&gt;"",B490=""),AND(F490&lt;&gt;"",E490=""),AND(G490&lt;&gt;"",F490=""),AND(H490&lt;&gt;"",G490=""),AND(I490&lt;&gt;"",H490="")),"Missing earlier stage",IF(OR(AND(E490&lt;&gt;"",E490&lt;B490),AND(F490&lt;&gt;"",F490&lt;E490),AND(G490&lt;&gt;"",G490&lt;F490),AND(H490&lt;&gt;"",H490&lt;G490),AND(I490&lt;&gt;"",I490&lt;H490)),"Date order","")))</x:f>
      </x:c>
      <x:c r="M490" s="2" t="str">
        <x:f>IF(A490="","",IF(B490="","Missing capture",""))</x:f>
      </x:c>
      <x:c r="N490" s="2" t="str">
        <x:f>IF(A490="","",IF(AND(ISNUMBER(I490),NOT(ISNUMBER(J490))),1,0))</x:f>
      </x:c>
    </x:row>
    <x:row r="491" ht="23" customHeight="1">
      <x:c r="A491" s="5"/>
      <x:c r="B491" s="6"/>
      <x:c r="C491" s="5"/>
      <x:c r="D491" s="5"/>
      <x:c r="E491" s="6"/>
      <x:c r="F491" s="6"/>
      <x:c r="G491" s="6"/>
      <x:c r="H491" s="6"/>
      <x:c r="I491" s="6"/>
      <x:c r="J491" s="14"/>
      <x:c r="K491" s="2" t="str">
        <x:f>IF(A491="","",IF(COUNTIFS($A$6:$A$505,A491)&gt;1,"Duplicate",""))</x:f>
      </x:c>
      <x:c r="L491" s="2" t="str">
        <x:f>IF(A491="","",IF(OR(AND(E491&lt;&gt;"",B491=""),AND(F491&lt;&gt;"",E491=""),AND(G491&lt;&gt;"",F491=""),AND(H491&lt;&gt;"",G491=""),AND(I491&lt;&gt;"",H491="")),"Missing earlier stage",IF(OR(AND(E491&lt;&gt;"",E491&lt;B491),AND(F491&lt;&gt;"",F491&lt;E491),AND(G491&lt;&gt;"",G491&lt;F491),AND(H491&lt;&gt;"",H491&lt;G491),AND(I491&lt;&gt;"",I491&lt;H491)),"Date order","")))</x:f>
      </x:c>
      <x:c r="M491" s="2" t="str">
        <x:f>IF(A491="","",IF(B491="","Missing capture",""))</x:f>
      </x:c>
      <x:c r="N491" s="2" t="str">
        <x:f>IF(A491="","",IF(AND(ISNUMBER(I491),NOT(ISNUMBER(J491))),1,0))</x:f>
      </x:c>
    </x:row>
    <x:row r="492" ht="23" customHeight="1">
      <x:c r="A492" s="5"/>
      <x:c r="B492" s="6"/>
      <x:c r="C492" s="5"/>
      <x:c r="D492" s="5"/>
      <x:c r="E492" s="6"/>
      <x:c r="F492" s="6"/>
      <x:c r="G492" s="6"/>
      <x:c r="H492" s="6"/>
      <x:c r="I492" s="6"/>
      <x:c r="J492" s="14"/>
      <x:c r="K492" s="2" t="str">
        <x:f>IF(A492="","",IF(COUNTIFS($A$6:$A$505,A492)&gt;1,"Duplicate",""))</x:f>
      </x:c>
      <x:c r="L492" s="2" t="str">
        <x:f>IF(A492="","",IF(OR(AND(E492&lt;&gt;"",B492=""),AND(F492&lt;&gt;"",E492=""),AND(G492&lt;&gt;"",F492=""),AND(H492&lt;&gt;"",G492=""),AND(I492&lt;&gt;"",H492="")),"Missing earlier stage",IF(OR(AND(E492&lt;&gt;"",E492&lt;B492),AND(F492&lt;&gt;"",F492&lt;E492),AND(G492&lt;&gt;"",G492&lt;F492),AND(H492&lt;&gt;"",H492&lt;G492),AND(I492&lt;&gt;"",I492&lt;H492)),"Date order","")))</x:f>
      </x:c>
      <x:c r="M492" s="2" t="str">
        <x:f>IF(A492="","",IF(B492="","Missing capture",""))</x:f>
      </x:c>
      <x:c r="N492" s="2" t="str">
        <x:f>IF(A492="","",IF(AND(ISNUMBER(I492),NOT(ISNUMBER(J492))),1,0))</x:f>
      </x:c>
    </x:row>
    <x:row r="493" ht="23" customHeight="1">
      <x:c r="A493" s="5"/>
      <x:c r="B493" s="6"/>
      <x:c r="C493" s="5"/>
      <x:c r="D493" s="5"/>
      <x:c r="E493" s="6"/>
      <x:c r="F493" s="6"/>
      <x:c r="G493" s="6"/>
      <x:c r="H493" s="6"/>
      <x:c r="I493" s="6"/>
      <x:c r="J493" s="14"/>
      <x:c r="K493" s="2" t="str">
        <x:f>IF(A493="","",IF(COUNTIFS($A$6:$A$505,A493)&gt;1,"Duplicate",""))</x:f>
      </x:c>
      <x:c r="L493" s="2" t="str">
        <x:f>IF(A493="","",IF(OR(AND(E493&lt;&gt;"",B493=""),AND(F493&lt;&gt;"",E493=""),AND(G493&lt;&gt;"",F493=""),AND(H493&lt;&gt;"",G493=""),AND(I493&lt;&gt;"",H493="")),"Missing earlier stage",IF(OR(AND(E493&lt;&gt;"",E493&lt;B493),AND(F493&lt;&gt;"",F493&lt;E493),AND(G493&lt;&gt;"",G493&lt;F493),AND(H493&lt;&gt;"",H493&lt;G493),AND(I493&lt;&gt;"",I493&lt;H493)),"Date order","")))</x:f>
      </x:c>
      <x:c r="M493" s="2" t="str">
        <x:f>IF(A493="","",IF(B493="","Missing capture",""))</x:f>
      </x:c>
      <x:c r="N493" s="2" t="str">
        <x:f>IF(A493="","",IF(AND(ISNUMBER(I493),NOT(ISNUMBER(J493))),1,0))</x:f>
      </x:c>
    </x:row>
    <x:row r="494" ht="23" customHeight="1">
      <x:c r="A494" s="5"/>
      <x:c r="B494" s="6"/>
      <x:c r="C494" s="5"/>
      <x:c r="D494" s="5"/>
      <x:c r="E494" s="6"/>
      <x:c r="F494" s="6"/>
      <x:c r="G494" s="6"/>
      <x:c r="H494" s="6"/>
      <x:c r="I494" s="6"/>
      <x:c r="J494" s="14"/>
      <x:c r="K494" s="2" t="str">
        <x:f>IF(A494="","",IF(COUNTIFS($A$6:$A$505,A494)&gt;1,"Duplicate",""))</x:f>
      </x:c>
      <x:c r="L494" s="2" t="str">
        <x:f>IF(A494="","",IF(OR(AND(E494&lt;&gt;"",B494=""),AND(F494&lt;&gt;"",E494=""),AND(G494&lt;&gt;"",F494=""),AND(H494&lt;&gt;"",G494=""),AND(I494&lt;&gt;"",H494="")),"Missing earlier stage",IF(OR(AND(E494&lt;&gt;"",E494&lt;B494),AND(F494&lt;&gt;"",F494&lt;E494),AND(G494&lt;&gt;"",G494&lt;F494),AND(H494&lt;&gt;"",H494&lt;G494),AND(I494&lt;&gt;"",I494&lt;H494)),"Date order","")))</x:f>
      </x:c>
      <x:c r="M494" s="2" t="str">
        <x:f>IF(A494="","",IF(B494="","Missing capture",""))</x:f>
      </x:c>
      <x:c r="N494" s="2" t="str">
        <x:f>IF(A494="","",IF(AND(ISNUMBER(I494),NOT(ISNUMBER(J494))),1,0))</x:f>
      </x:c>
    </x:row>
    <x:row r="495" ht="23" customHeight="1">
      <x:c r="A495" s="5"/>
      <x:c r="B495" s="6"/>
      <x:c r="C495" s="5"/>
      <x:c r="D495" s="5"/>
      <x:c r="E495" s="6"/>
      <x:c r="F495" s="6"/>
      <x:c r="G495" s="6"/>
      <x:c r="H495" s="6"/>
      <x:c r="I495" s="6"/>
      <x:c r="J495" s="14"/>
      <x:c r="K495" s="2" t="str">
        <x:f>IF(A495="","",IF(COUNTIFS($A$6:$A$505,A495)&gt;1,"Duplicate",""))</x:f>
      </x:c>
      <x:c r="L495" s="2" t="str">
        <x:f>IF(A495="","",IF(OR(AND(E495&lt;&gt;"",B495=""),AND(F495&lt;&gt;"",E495=""),AND(G495&lt;&gt;"",F495=""),AND(H495&lt;&gt;"",G495=""),AND(I495&lt;&gt;"",H495="")),"Missing earlier stage",IF(OR(AND(E495&lt;&gt;"",E495&lt;B495),AND(F495&lt;&gt;"",F495&lt;E495),AND(G495&lt;&gt;"",G495&lt;F495),AND(H495&lt;&gt;"",H495&lt;G495),AND(I495&lt;&gt;"",I495&lt;H495)),"Date order","")))</x:f>
      </x:c>
      <x:c r="M495" s="2" t="str">
        <x:f>IF(A495="","",IF(B495="","Missing capture",""))</x:f>
      </x:c>
      <x:c r="N495" s="2" t="str">
        <x:f>IF(A495="","",IF(AND(ISNUMBER(I495),NOT(ISNUMBER(J495))),1,0))</x:f>
      </x:c>
    </x:row>
    <x:row r="496" ht="23" customHeight="1">
      <x:c r="A496" s="5"/>
      <x:c r="B496" s="6"/>
      <x:c r="C496" s="5"/>
      <x:c r="D496" s="5"/>
      <x:c r="E496" s="6"/>
      <x:c r="F496" s="6"/>
      <x:c r="G496" s="6"/>
      <x:c r="H496" s="6"/>
      <x:c r="I496" s="6"/>
      <x:c r="J496" s="14"/>
      <x:c r="K496" s="2" t="str">
        <x:f>IF(A496="","",IF(COUNTIFS($A$6:$A$505,A496)&gt;1,"Duplicate",""))</x:f>
      </x:c>
      <x:c r="L496" s="2" t="str">
        <x:f>IF(A496="","",IF(OR(AND(E496&lt;&gt;"",B496=""),AND(F496&lt;&gt;"",E496=""),AND(G496&lt;&gt;"",F496=""),AND(H496&lt;&gt;"",G496=""),AND(I496&lt;&gt;"",H496="")),"Missing earlier stage",IF(OR(AND(E496&lt;&gt;"",E496&lt;B496),AND(F496&lt;&gt;"",F496&lt;E496),AND(G496&lt;&gt;"",G496&lt;F496),AND(H496&lt;&gt;"",H496&lt;G496),AND(I496&lt;&gt;"",I496&lt;H496)),"Date order","")))</x:f>
      </x:c>
      <x:c r="M496" s="2" t="str">
        <x:f>IF(A496="","",IF(B496="","Missing capture",""))</x:f>
      </x:c>
      <x:c r="N496" s="2" t="str">
        <x:f>IF(A496="","",IF(AND(ISNUMBER(I496),NOT(ISNUMBER(J496))),1,0))</x:f>
      </x:c>
    </x:row>
    <x:row r="497" ht="23" customHeight="1">
      <x:c r="A497" s="5"/>
      <x:c r="B497" s="6"/>
      <x:c r="C497" s="5"/>
      <x:c r="D497" s="5"/>
      <x:c r="E497" s="6"/>
      <x:c r="F497" s="6"/>
      <x:c r="G497" s="6"/>
      <x:c r="H497" s="6"/>
      <x:c r="I497" s="6"/>
      <x:c r="J497" s="14"/>
      <x:c r="K497" s="2" t="str">
        <x:f>IF(A497="","",IF(COUNTIFS($A$6:$A$505,A497)&gt;1,"Duplicate",""))</x:f>
      </x:c>
      <x:c r="L497" s="2" t="str">
        <x:f>IF(A497="","",IF(OR(AND(E497&lt;&gt;"",B497=""),AND(F497&lt;&gt;"",E497=""),AND(G497&lt;&gt;"",F497=""),AND(H497&lt;&gt;"",G497=""),AND(I497&lt;&gt;"",H497="")),"Missing earlier stage",IF(OR(AND(E497&lt;&gt;"",E497&lt;B497),AND(F497&lt;&gt;"",F497&lt;E497),AND(G497&lt;&gt;"",G497&lt;F497),AND(H497&lt;&gt;"",H497&lt;G497),AND(I497&lt;&gt;"",I497&lt;H497)),"Date order","")))</x:f>
      </x:c>
      <x:c r="M497" s="2" t="str">
        <x:f>IF(A497="","",IF(B497="","Missing capture",""))</x:f>
      </x:c>
      <x:c r="N497" s="2" t="str">
        <x:f>IF(A497="","",IF(AND(ISNUMBER(I497),NOT(ISNUMBER(J497))),1,0))</x:f>
      </x:c>
    </x:row>
    <x:row r="498" ht="23" customHeight="1">
      <x:c r="A498" s="5"/>
      <x:c r="B498" s="6"/>
      <x:c r="C498" s="5"/>
      <x:c r="D498" s="5"/>
      <x:c r="E498" s="6"/>
      <x:c r="F498" s="6"/>
      <x:c r="G498" s="6"/>
      <x:c r="H498" s="6"/>
      <x:c r="I498" s="6"/>
      <x:c r="J498" s="14"/>
      <x:c r="K498" s="2" t="str">
        <x:f>IF(A498="","",IF(COUNTIFS($A$6:$A$505,A498)&gt;1,"Duplicate",""))</x:f>
      </x:c>
      <x:c r="L498" s="2" t="str">
        <x:f>IF(A498="","",IF(OR(AND(E498&lt;&gt;"",B498=""),AND(F498&lt;&gt;"",E498=""),AND(G498&lt;&gt;"",F498=""),AND(H498&lt;&gt;"",G498=""),AND(I498&lt;&gt;"",H498="")),"Missing earlier stage",IF(OR(AND(E498&lt;&gt;"",E498&lt;B498),AND(F498&lt;&gt;"",F498&lt;E498),AND(G498&lt;&gt;"",G498&lt;F498),AND(H498&lt;&gt;"",H498&lt;G498),AND(I498&lt;&gt;"",I498&lt;H498)),"Date order","")))</x:f>
      </x:c>
      <x:c r="M498" s="2" t="str">
        <x:f>IF(A498="","",IF(B498="","Missing capture",""))</x:f>
      </x:c>
      <x:c r="N498" s="2" t="str">
        <x:f>IF(A498="","",IF(AND(ISNUMBER(I498),NOT(ISNUMBER(J498))),1,0))</x:f>
      </x:c>
    </x:row>
    <x:row r="499" ht="23" customHeight="1">
      <x:c r="A499" s="5"/>
      <x:c r="B499" s="6"/>
      <x:c r="C499" s="5"/>
      <x:c r="D499" s="5"/>
      <x:c r="E499" s="6"/>
      <x:c r="F499" s="6"/>
      <x:c r="G499" s="6"/>
      <x:c r="H499" s="6"/>
      <x:c r="I499" s="6"/>
      <x:c r="J499" s="14"/>
      <x:c r="K499" s="2" t="str">
        <x:f>IF(A499="","",IF(COUNTIFS($A$6:$A$505,A499)&gt;1,"Duplicate",""))</x:f>
      </x:c>
      <x:c r="L499" s="2" t="str">
        <x:f>IF(A499="","",IF(OR(AND(E499&lt;&gt;"",B499=""),AND(F499&lt;&gt;"",E499=""),AND(G499&lt;&gt;"",F499=""),AND(H499&lt;&gt;"",G499=""),AND(I499&lt;&gt;"",H499="")),"Missing earlier stage",IF(OR(AND(E499&lt;&gt;"",E499&lt;B499),AND(F499&lt;&gt;"",F499&lt;E499),AND(G499&lt;&gt;"",G499&lt;F499),AND(H499&lt;&gt;"",H499&lt;G499),AND(I499&lt;&gt;"",I499&lt;H499)),"Date order","")))</x:f>
      </x:c>
      <x:c r="M499" s="2" t="str">
        <x:f>IF(A499="","",IF(B499="","Missing capture",""))</x:f>
      </x:c>
      <x:c r="N499" s="2" t="str">
        <x:f>IF(A499="","",IF(AND(ISNUMBER(I499),NOT(ISNUMBER(J499))),1,0))</x:f>
      </x:c>
    </x:row>
    <x:row r="500" ht="23" customHeight="1">
      <x:c r="A500" s="5"/>
      <x:c r="B500" s="6"/>
      <x:c r="C500" s="5"/>
      <x:c r="D500" s="5"/>
      <x:c r="E500" s="6"/>
      <x:c r="F500" s="6"/>
      <x:c r="G500" s="6"/>
      <x:c r="H500" s="6"/>
      <x:c r="I500" s="6"/>
      <x:c r="J500" s="14"/>
      <x:c r="K500" s="2" t="str">
        <x:f>IF(A500="","",IF(COUNTIFS($A$6:$A$505,A500)&gt;1,"Duplicate",""))</x:f>
      </x:c>
      <x:c r="L500" s="2" t="str">
        <x:f>IF(A500="","",IF(OR(AND(E500&lt;&gt;"",B500=""),AND(F500&lt;&gt;"",E500=""),AND(G500&lt;&gt;"",F500=""),AND(H500&lt;&gt;"",G500=""),AND(I500&lt;&gt;"",H500="")),"Missing earlier stage",IF(OR(AND(E500&lt;&gt;"",E500&lt;B500),AND(F500&lt;&gt;"",F500&lt;E500),AND(G500&lt;&gt;"",G500&lt;F500),AND(H500&lt;&gt;"",H500&lt;G500),AND(I500&lt;&gt;"",I500&lt;H500)),"Date order","")))</x:f>
      </x:c>
      <x:c r="M500" s="2" t="str">
        <x:f>IF(A500="","",IF(B500="","Missing capture",""))</x:f>
      </x:c>
      <x:c r="N500" s="2" t="str">
        <x:f>IF(A500="","",IF(AND(ISNUMBER(I500),NOT(ISNUMBER(J500))),1,0))</x:f>
      </x:c>
    </x:row>
    <x:row r="501" ht="23" customHeight="1">
      <x:c r="A501" s="5"/>
      <x:c r="B501" s="6"/>
      <x:c r="C501" s="5"/>
      <x:c r="D501" s="5"/>
      <x:c r="E501" s="6"/>
      <x:c r="F501" s="6"/>
      <x:c r="G501" s="6"/>
      <x:c r="H501" s="6"/>
      <x:c r="I501" s="6"/>
      <x:c r="J501" s="14"/>
      <x:c r="K501" s="2" t="str">
        <x:f>IF(A501="","",IF(COUNTIFS($A$6:$A$505,A501)&gt;1,"Duplicate",""))</x:f>
      </x:c>
      <x:c r="L501" s="2" t="str">
        <x:f>IF(A501="","",IF(OR(AND(E501&lt;&gt;"",B501=""),AND(F501&lt;&gt;"",E501=""),AND(G501&lt;&gt;"",F501=""),AND(H501&lt;&gt;"",G501=""),AND(I501&lt;&gt;"",H501="")),"Missing earlier stage",IF(OR(AND(E501&lt;&gt;"",E501&lt;B501),AND(F501&lt;&gt;"",F501&lt;E501),AND(G501&lt;&gt;"",G501&lt;F501),AND(H501&lt;&gt;"",H501&lt;G501),AND(I501&lt;&gt;"",I501&lt;H501)),"Date order","")))</x:f>
      </x:c>
      <x:c r="M501" s="2" t="str">
        <x:f>IF(A501="","",IF(B501="","Missing capture",""))</x:f>
      </x:c>
      <x:c r="N501" s="2" t="str">
        <x:f>IF(A501="","",IF(AND(ISNUMBER(I501),NOT(ISNUMBER(J501))),1,0))</x:f>
      </x:c>
    </x:row>
    <x:row r="502" ht="23" customHeight="1">
      <x:c r="A502" s="5"/>
      <x:c r="B502" s="6"/>
      <x:c r="C502" s="5"/>
      <x:c r="D502" s="5"/>
      <x:c r="E502" s="6"/>
      <x:c r="F502" s="6"/>
      <x:c r="G502" s="6"/>
      <x:c r="H502" s="6"/>
      <x:c r="I502" s="6"/>
      <x:c r="J502" s="14"/>
      <x:c r="K502" s="2" t="str">
        <x:f>IF(A502="","",IF(COUNTIFS($A$6:$A$505,A502)&gt;1,"Duplicate",""))</x:f>
      </x:c>
      <x:c r="L502" s="2" t="str">
        <x:f>IF(A502="","",IF(OR(AND(E502&lt;&gt;"",B502=""),AND(F502&lt;&gt;"",E502=""),AND(G502&lt;&gt;"",F502=""),AND(H502&lt;&gt;"",G502=""),AND(I502&lt;&gt;"",H502="")),"Missing earlier stage",IF(OR(AND(E502&lt;&gt;"",E502&lt;B502),AND(F502&lt;&gt;"",F502&lt;E502),AND(G502&lt;&gt;"",G502&lt;F502),AND(H502&lt;&gt;"",H502&lt;G502),AND(I502&lt;&gt;"",I502&lt;H502)),"Date order","")))</x:f>
      </x:c>
      <x:c r="M502" s="2" t="str">
        <x:f>IF(A502="","",IF(B502="","Missing capture",""))</x:f>
      </x:c>
      <x:c r="N502" s="2" t="str">
        <x:f>IF(A502="","",IF(AND(ISNUMBER(I502),NOT(ISNUMBER(J502))),1,0))</x:f>
      </x:c>
    </x:row>
    <x:row r="503" ht="23" customHeight="1">
      <x:c r="A503" s="5"/>
      <x:c r="B503" s="6"/>
      <x:c r="C503" s="5"/>
      <x:c r="D503" s="5"/>
      <x:c r="E503" s="6"/>
      <x:c r="F503" s="6"/>
      <x:c r="G503" s="6"/>
      <x:c r="H503" s="6"/>
      <x:c r="I503" s="6"/>
      <x:c r="J503" s="14"/>
      <x:c r="K503" s="2" t="str">
        <x:f>IF(A503="","",IF(COUNTIFS($A$6:$A$505,A503)&gt;1,"Duplicate",""))</x:f>
      </x:c>
      <x:c r="L503" s="2" t="str">
        <x:f>IF(A503="","",IF(OR(AND(E503&lt;&gt;"",B503=""),AND(F503&lt;&gt;"",E503=""),AND(G503&lt;&gt;"",F503=""),AND(H503&lt;&gt;"",G503=""),AND(I503&lt;&gt;"",H503="")),"Missing earlier stage",IF(OR(AND(E503&lt;&gt;"",E503&lt;B503),AND(F503&lt;&gt;"",F503&lt;E503),AND(G503&lt;&gt;"",G503&lt;F503),AND(H503&lt;&gt;"",H503&lt;G503),AND(I503&lt;&gt;"",I503&lt;H503)),"Date order","")))</x:f>
      </x:c>
      <x:c r="M503" s="2" t="str">
        <x:f>IF(A503="","",IF(B503="","Missing capture",""))</x:f>
      </x:c>
      <x:c r="N503" s="2" t="str">
        <x:f>IF(A503="","",IF(AND(ISNUMBER(I503),NOT(ISNUMBER(J503))),1,0))</x:f>
      </x:c>
    </x:row>
    <x:row r="504" ht="23" customHeight="1">
      <x:c r="A504" s="5"/>
      <x:c r="B504" s="6"/>
      <x:c r="C504" s="5"/>
      <x:c r="D504" s="5"/>
      <x:c r="E504" s="6"/>
      <x:c r="F504" s="6"/>
      <x:c r="G504" s="6"/>
      <x:c r="H504" s="6"/>
      <x:c r="I504" s="6"/>
      <x:c r="J504" s="14"/>
      <x:c r="K504" s="2" t="str">
        <x:f>IF(A504="","",IF(COUNTIFS($A$6:$A$505,A504)&gt;1,"Duplicate",""))</x:f>
      </x:c>
      <x:c r="L504" s="2" t="str">
        <x:f>IF(A504="","",IF(OR(AND(E504&lt;&gt;"",B504=""),AND(F504&lt;&gt;"",E504=""),AND(G504&lt;&gt;"",F504=""),AND(H504&lt;&gt;"",G504=""),AND(I504&lt;&gt;"",H504="")),"Missing earlier stage",IF(OR(AND(E504&lt;&gt;"",E504&lt;B504),AND(F504&lt;&gt;"",F504&lt;E504),AND(G504&lt;&gt;"",G504&lt;F504),AND(H504&lt;&gt;"",H504&lt;G504),AND(I504&lt;&gt;"",I504&lt;H504)),"Date order","")))</x:f>
      </x:c>
      <x:c r="M504" s="2" t="str">
        <x:f>IF(A504="","",IF(B504="","Missing capture",""))</x:f>
      </x:c>
      <x:c r="N504" s="2" t="str">
        <x:f>IF(A504="","",IF(AND(ISNUMBER(I504),NOT(ISNUMBER(J504))),1,0))</x:f>
      </x:c>
    </x:row>
    <x:row r="505" ht="23" customHeight="1">
      <x:c r="A505" s="5"/>
      <x:c r="B505" s="6"/>
      <x:c r="C505" s="5"/>
      <x:c r="D505" s="5"/>
      <x:c r="E505" s="6"/>
      <x:c r="F505" s="6"/>
      <x:c r="G505" s="6"/>
      <x:c r="H505" s="6"/>
      <x:c r="I505" s="6"/>
      <x:c r="J505" s="14"/>
      <x:c r="K505" s="2" t="str">
        <x:f>IF(A505="","",IF(COUNTIFS($A$6:$A$505,A505)&gt;1,"Duplicate",""))</x:f>
      </x:c>
      <x:c r="L505" s="2" t="str">
        <x:f>IF(A505="","",IF(OR(AND(E505&lt;&gt;"",B505=""),AND(F505&lt;&gt;"",E505=""),AND(G505&lt;&gt;"",F505=""),AND(H505&lt;&gt;"",G505=""),AND(I505&lt;&gt;"",H505="")),"Missing earlier stage",IF(OR(AND(E505&lt;&gt;"",E505&lt;B505),AND(F505&lt;&gt;"",F505&lt;E505),AND(G505&lt;&gt;"",G505&lt;F505),AND(H505&lt;&gt;"",H505&lt;G505),AND(I505&lt;&gt;"",I505&lt;H505)),"Date order","")))</x:f>
      </x:c>
      <x:c r="M505" s="2" t="str">
        <x:f>IF(A505="","",IF(B505="","Missing capture",""))</x:f>
      </x:c>
      <x:c r="N505" s="2" t="str">
        <x:f>IF(A505="","",IF(AND(ISNUMBER(I505),NOT(ISNUMBER(J505))),1,0))</x:f>
      </x:c>
    </x:row>
  </x:sheetData>
  <x:conditionalFormatting sqref="K6:M505">
    <x:cfRule type="expression" dxfId="0" priority="1">
      <x:formula>LEN(K6)&gt;0</x:formula>
    </x:cfRule>
  </x:conditionalFormatting>
  <x:conditionalFormatting sqref="N6:N505">
    <x:cfRule type="expression" dxfId="1" priority="2">
      <x:formula>N6&gt;0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FF511F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37" hidden="0" customWidth="1"/>
    <x:col min="7" max="7" width="21" hidden="0" customWidth="1"/>
    <x:col min="8" max="8" width="21" hidden="0" customWidth="1"/>
    <x:col min="9" max="9" width="2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Appointment Attempt Ledger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3" customHeight="1">
      <x:c r="A4" s="9" t="str">
        <x:v>Each scheduled attempt has a unique ID. Reschedules use the same opportunity ID and a new attempt ID.</x:v>
      </x:c>
      <x:c r="B4" s="2"/>
      <x:c r="C4" s="2"/>
      <x:c r="D4" s="2"/>
      <x:c r="E4" s="2"/>
      <x:c r="F4" s="2"/>
      <x:c r="G4" s="2"/>
      <x:c r="H4" s="2"/>
      <x:c r="I4" s="2"/>
    </x:row>
    <x:row r="5" ht="50" customHeight="1">
      <x:c r="A5" s="13" t="str">
        <x:v>Attempt ID</x:v>
      </x:c>
      <x:c r="B5" s="13" t="str">
        <x:v>Opportunity ID</x:v>
      </x:c>
      <x:c r="C5" s="13" t="str">
        <x:v>Scheduled date</x:v>
      </x:c>
      <x:c r="D5" s="13" t="str">
        <x:v>Outcome</x:v>
      </x:c>
      <x:c r="E5" s="13" t="str">
        <x:v>Outcome known date</x:v>
      </x:c>
      <x:c r="F5" s="13" t="str">
        <x:v>Notes without PII</x:v>
      </x:c>
      <x:c r="G5" s="13" t="str">
        <x:v>Duplicate attempt</x:v>
      </x:c>
      <x:c r="H5" s="13" t="str">
        <x:v>Unknown opportunity</x:v>
      </x:c>
      <x:c r="I5" s="13" t="str">
        <x:v>Date/outcome issue</x:v>
      </x:c>
    </x:row>
    <x:row r="6" ht="23" customHeight="1">
      <x:c r="A6" s="5"/>
      <x:c r="B6" s="5"/>
      <x:c r="C6" s="6"/>
      <x:c r="D6" s="5"/>
      <x:c r="E6" s="6"/>
      <x:c r="F6" s="5"/>
      <x:c r="G6" s="2" t="str">
        <x:f>IF(A6="","",IF(COUNTIFS($A$6:$A$605,A6)&gt;1,"Duplicate",""))</x:f>
      </x:c>
      <x:c r="H6" s="2" t="str">
        <x:f>IF(A6="","",IF(COUNTIFS(Leads!$A$6:$A$505,B6)&lt;&gt;1,"Unknown/duplicate lead",""))</x:f>
      </x:c>
      <x:c r="I6" s="2" t="str">
        <x:f>IF(A6="","",IF(OR(C6="",D6="",AND(D6&lt;&gt;"Pending",E6=""),AND(OR(D6="Held",D6="No-show"),E6&lt;C6)),"Check dates/outcome",""))</x:f>
      </x:c>
    </x:row>
    <x:row r="7" ht="23" customHeight="1">
      <x:c r="A7" s="5"/>
      <x:c r="B7" s="5"/>
      <x:c r="C7" s="6"/>
      <x:c r="D7" s="5"/>
      <x:c r="E7" s="6"/>
      <x:c r="F7" s="5"/>
      <x:c r="G7" s="2" t="str">
        <x:f>IF(A7="","",IF(COUNTIFS($A$6:$A$605,A7)&gt;1,"Duplicate",""))</x:f>
      </x:c>
      <x:c r="H7" s="2" t="str">
        <x:f>IF(A7="","",IF(COUNTIFS(Leads!$A$6:$A$505,B7)&lt;&gt;1,"Unknown/duplicate lead",""))</x:f>
      </x:c>
      <x:c r="I7" s="2" t="str">
        <x:f>IF(A7="","",IF(OR(C7="",D7="",AND(D7&lt;&gt;"Pending",E7=""),AND(OR(D7="Held",D7="No-show"),E7&lt;C7)),"Check dates/outcome",""))</x:f>
      </x:c>
    </x:row>
    <x:row r="8" ht="23" customHeight="1">
      <x:c r="A8" s="5"/>
      <x:c r="B8" s="5"/>
      <x:c r="C8" s="6"/>
      <x:c r="D8" s="5"/>
      <x:c r="E8" s="6"/>
      <x:c r="F8" s="5"/>
      <x:c r="G8" s="2" t="str">
        <x:f>IF(A8="","",IF(COUNTIFS($A$6:$A$605,A8)&gt;1,"Duplicate",""))</x:f>
      </x:c>
      <x:c r="H8" s="2" t="str">
        <x:f>IF(A8="","",IF(COUNTIFS(Leads!$A$6:$A$505,B8)&lt;&gt;1,"Unknown/duplicate lead",""))</x:f>
      </x:c>
      <x:c r="I8" s="2" t="str">
        <x:f>IF(A8="","",IF(OR(C8="",D8="",AND(D8&lt;&gt;"Pending",E8=""),AND(OR(D8="Held",D8="No-show"),E8&lt;C8)),"Check dates/outcome",""))</x:f>
      </x:c>
    </x:row>
    <x:row r="9" ht="23" customHeight="1">
      <x:c r="A9" s="5"/>
      <x:c r="B9" s="5"/>
      <x:c r="C9" s="6"/>
      <x:c r="D9" s="5"/>
      <x:c r="E9" s="6"/>
      <x:c r="F9" s="5"/>
      <x:c r="G9" s="2" t="str">
        <x:f>IF(A9="","",IF(COUNTIFS($A$6:$A$605,A9)&gt;1,"Duplicate",""))</x:f>
      </x:c>
      <x:c r="H9" s="2" t="str">
        <x:f>IF(A9="","",IF(COUNTIFS(Leads!$A$6:$A$505,B9)&lt;&gt;1,"Unknown/duplicate lead",""))</x:f>
      </x:c>
      <x:c r="I9" s="2" t="str">
        <x:f>IF(A9="","",IF(OR(C9="",D9="",AND(D9&lt;&gt;"Pending",E9=""),AND(OR(D9="Held",D9="No-show"),E9&lt;C9)),"Check dates/outcome",""))</x:f>
      </x:c>
    </x:row>
    <x:row r="10" ht="23" customHeight="1">
      <x:c r="A10" s="5"/>
      <x:c r="B10" s="5"/>
      <x:c r="C10" s="6"/>
      <x:c r="D10" s="5"/>
      <x:c r="E10" s="6"/>
      <x:c r="F10" s="5"/>
      <x:c r="G10" s="2" t="str">
        <x:f>IF(A10="","",IF(COUNTIFS($A$6:$A$605,A10)&gt;1,"Duplicate",""))</x:f>
      </x:c>
      <x:c r="H10" s="2" t="str">
        <x:f>IF(A10="","",IF(COUNTIFS(Leads!$A$6:$A$505,B10)&lt;&gt;1,"Unknown/duplicate lead",""))</x:f>
      </x:c>
      <x:c r="I10" s="2" t="str">
        <x:f>IF(A10="","",IF(OR(C10="",D10="",AND(D10&lt;&gt;"Pending",E10=""),AND(OR(D10="Held",D10="No-show"),E10&lt;C10)),"Check dates/outcome",""))</x:f>
      </x:c>
    </x:row>
    <x:row r="11" ht="23" customHeight="1">
      <x:c r="A11" s="5"/>
      <x:c r="B11" s="5"/>
      <x:c r="C11" s="6"/>
      <x:c r="D11" s="5"/>
      <x:c r="E11" s="6"/>
      <x:c r="F11" s="5"/>
      <x:c r="G11" s="2" t="str">
        <x:f>IF(A11="","",IF(COUNTIFS($A$6:$A$605,A11)&gt;1,"Duplicate",""))</x:f>
      </x:c>
      <x:c r="H11" s="2" t="str">
        <x:f>IF(A11="","",IF(COUNTIFS(Leads!$A$6:$A$505,B11)&lt;&gt;1,"Unknown/duplicate lead",""))</x:f>
      </x:c>
      <x:c r="I11" s="2" t="str">
        <x:f>IF(A11="","",IF(OR(C11="",D11="",AND(D11&lt;&gt;"Pending",E11=""),AND(OR(D11="Held",D11="No-show"),E11&lt;C11)),"Check dates/outcome",""))</x:f>
      </x:c>
    </x:row>
    <x:row r="12" ht="23" customHeight="1">
      <x:c r="A12" s="5"/>
      <x:c r="B12" s="5"/>
      <x:c r="C12" s="6"/>
      <x:c r="D12" s="5"/>
      <x:c r="E12" s="6"/>
      <x:c r="F12" s="5"/>
      <x:c r="G12" s="2" t="str">
        <x:f>IF(A12="","",IF(COUNTIFS($A$6:$A$605,A12)&gt;1,"Duplicate",""))</x:f>
      </x:c>
      <x:c r="H12" s="2" t="str">
        <x:f>IF(A12="","",IF(COUNTIFS(Leads!$A$6:$A$505,B12)&lt;&gt;1,"Unknown/duplicate lead",""))</x:f>
      </x:c>
      <x:c r="I12" s="2" t="str">
        <x:f>IF(A12="","",IF(OR(C12="",D12="",AND(D12&lt;&gt;"Pending",E12=""),AND(OR(D12="Held",D12="No-show"),E12&lt;C12)),"Check dates/outcome",""))</x:f>
      </x:c>
    </x:row>
    <x:row r="13" ht="23" customHeight="1">
      <x:c r="A13" s="5"/>
      <x:c r="B13" s="5"/>
      <x:c r="C13" s="6"/>
      <x:c r="D13" s="5"/>
      <x:c r="E13" s="6"/>
      <x:c r="F13" s="5"/>
      <x:c r="G13" s="2" t="str">
        <x:f>IF(A13="","",IF(COUNTIFS($A$6:$A$605,A13)&gt;1,"Duplicate",""))</x:f>
      </x:c>
      <x:c r="H13" s="2" t="str">
        <x:f>IF(A13="","",IF(COUNTIFS(Leads!$A$6:$A$505,B13)&lt;&gt;1,"Unknown/duplicate lead",""))</x:f>
      </x:c>
      <x:c r="I13" s="2" t="str">
        <x:f>IF(A13="","",IF(OR(C13="",D13="",AND(D13&lt;&gt;"Pending",E13=""),AND(OR(D13="Held",D13="No-show"),E13&lt;C13)),"Check dates/outcome",""))</x:f>
      </x:c>
    </x:row>
    <x:row r="14" ht="23" customHeight="1">
      <x:c r="A14" s="5"/>
      <x:c r="B14" s="5"/>
      <x:c r="C14" s="6"/>
      <x:c r="D14" s="5"/>
      <x:c r="E14" s="6"/>
      <x:c r="F14" s="5"/>
      <x:c r="G14" s="2" t="str">
        <x:f>IF(A14="","",IF(COUNTIFS($A$6:$A$605,A14)&gt;1,"Duplicate",""))</x:f>
      </x:c>
      <x:c r="H14" s="2" t="str">
        <x:f>IF(A14="","",IF(COUNTIFS(Leads!$A$6:$A$505,B14)&lt;&gt;1,"Unknown/duplicate lead",""))</x:f>
      </x:c>
      <x:c r="I14" s="2" t="str">
        <x:f>IF(A14="","",IF(OR(C14="",D14="",AND(D14&lt;&gt;"Pending",E14=""),AND(OR(D14="Held",D14="No-show"),E14&lt;C14)),"Check dates/outcome",""))</x:f>
      </x:c>
    </x:row>
    <x:row r="15" ht="23" customHeight="1">
      <x:c r="A15" s="5"/>
      <x:c r="B15" s="5"/>
      <x:c r="C15" s="6"/>
      <x:c r="D15" s="5"/>
      <x:c r="E15" s="6"/>
      <x:c r="F15" s="5"/>
      <x:c r="G15" s="2" t="str">
        <x:f>IF(A15="","",IF(COUNTIFS($A$6:$A$605,A15)&gt;1,"Duplicate",""))</x:f>
      </x:c>
      <x:c r="H15" s="2" t="str">
        <x:f>IF(A15="","",IF(COUNTIFS(Leads!$A$6:$A$505,B15)&lt;&gt;1,"Unknown/duplicate lead",""))</x:f>
      </x:c>
      <x:c r="I15" s="2" t="str">
        <x:f>IF(A15="","",IF(OR(C15="",D15="",AND(D15&lt;&gt;"Pending",E15=""),AND(OR(D15="Held",D15="No-show"),E15&lt;C15)),"Check dates/outcome",""))</x:f>
      </x:c>
    </x:row>
    <x:row r="16" ht="23" customHeight="1">
      <x:c r="A16" s="5"/>
      <x:c r="B16" s="5"/>
      <x:c r="C16" s="6"/>
      <x:c r="D16" s="5"/>
      <x:c r="E16" s="6"/>
      <x:c r="F16" s="5"/>
      <x:c r="G16" s="2" t="str">
        <x:f>IF(A16="","",IF(COUNTIFS($A$6:$A$605,A16)&gt;1,"Duplicate",""))</x:f>
      </x:c>
      <x:c r="H16" s="2" t="str">
        <x:f>IF(A16="","",IF(COUNTIFS(Leads!$A$6:$A$505,B16)&lt;&gt;1,"Unknown/duplicate lead",""))</x:f>
      </x:c>
      <x:c r="I16" s="2" t="str">
        <x:f>IF(A16="","",IF(OR(C16="",D16="",AND(D16&lt;&gt;"Pending",E16=""),AND(OR(D16="Held",D16="No-show"),E16&lt;C16)),"Check dates/outcome",""))</x:f>
      </x:c>
    </x:row>
    <x:row r="17" ht="23" customHeight="1">
      <x:c r="A17" s="5"/>
      <x:c r="B17" s="5"/>
      <x:c r="C17" s="6"/>
      <x:c r="D17" s="5"/>
      <x:c r="E17" s="6"/>
      <x:c r="F17" s="5"/>
      <x:c r="G17" s="2" t="str">
        <x:f>IF(A17="","",IF(COUNTIFS($A$6:$A$605,A17)&gt;1,"Duplicate",""))</x:f>
      </x:c>
      <x:c r="H17" s="2" t="str">
        <x:f>IF(A17="","",IF(COUNTIFS(Leads!$A$6:$A$505,B17)&lt;&gt;1,"Unknown/duplicate lead",""))</x:f>
      </x:c>
      <x:c r="I17" s="2" t="str">
        <x:f>IF(A17="","",IF(OR(C17="",D17="",AND(D17&lt;&gt;"Pending",E17=""),AND(OR(D17="Held",D17="No-show"),E17&lt;C17)),"Check dates/outcome",""))</x:f>
      </x:c>
    </x:row>
    <x:row r="18" ht="23" customHeight="1">
      <x:c r="A18" s="5"/>
      <x:c r="B18" s="5"/>
      <x:c r="C18" s="6"/>
      <x:c r="D18" s="5"/>
      <x:c r="E18" s="6"/>
      <x:c r="F18" s="5"/>
      <x:c r="G18" s="2" t="str">
        <x:f>IF(A18="","",IF(COUNTIFS($A$6:$A$605,A18)&gt;1,"Duplicate",""))</x:f>
      </x:c>
      <x:c r="H18" s="2" t="str">
        <x:f>IF(A18="","",IF(COUNTIFS(Leads!$A$6:$A$505,B18)&lt;&gt;1,"Unknown/duplicate lead",""))</x:f>
      </x:c>
      <x:c r="I18" s="2" t="str">
        <x:f>IF(A18="","",IF(OR(C18="",D18="",AND(D18&lt;&gt;"Pending",E18=""),AND(OR(D18="Held",D18="No-show"),E18&lt;C18)),"Check dates/outcome",""))</x:f>
      </x:c>
    </x:row>
    <x:row r="19" ht="23" customHeight="1">
      <x:c r="A19" s="5"/>
      <x:c r="B19" s="5"/>
      <x:c r="C19" s="6"/>
      <x:c r="D19" s="5"/>
      <x:c r="E19" s="6"/>
      <x:c r="F19" s="5"/>
      <x:c r="G19" s="2" t="str">
        <x:f>IF(A19="","",IF(COUNTIFS($A$6:$A$605,A19)&gt;1,"Duplicate",""))</x:f>
      </x:c>
      <x:c r="H19" s="2" t="str">
        <x:f>IF(A19="","",IF(COUNTIFS(Leads!$A$6:$A$505,B19)&lt;&gt;1,"Unknown/duplicate lead",""))</x:f>
      </x:c>
      <x:c r="I19" s="2" t="str">
        <x:f>IF(A19="","",IF(OR(C19="",D19="",AND(D19&lt;&gt;"Pending",E19=""),AND(OR(D19="Held",D19="No-show"),E19&lt;C19)),"Check dates/outcome",""))</x:f>
      </x:c>
    </x:row>
    <x:row r="20" ht="23" customHeight="1">
      <x:c r="A20" s="5"/>
      <x:c r="B20" s="5"/>
      <x:c r="C20" s="6"/>
      <x:c r="D20" s="5"/>
      <x:c r="E20" s="6"/>
      <x:c r="F20" s="5"/>
      <x:c r="G20" s="2" t="str">
        <x:f>IF(A20="","",IF(COUNTIFS($A$6:$A$605,A20)&gt;1,"Duplicate",""))</x:f>
      </x:c>
      <x:c r="H20" s="2" t="str">
        <x:f>IF(A20="","",IF(COUNTIFS(Leads!$A$6:$A$505,B20)&lt;&gt;1,"Unknown/duplicate lead",""))</x:f>
      </x:c>
      <x:c r="I20" s="2" t="str">
        <x:f>IF(A20="","",IF(OR(C20="",D20="",AND(D20&lt;&gt;"Pending",E20=""),AND(OR(D20="Held",D20="No-show"),E20&lt;C20)),"Check dates/outcome",""))</x:f>
      </x:c>
    </x:row>
    <x:row r="21" ht="23" customHeight="1">
      <x:c r="A21" s="5"/>
      <x:c r="B21" s="5"/>
      <x:c r="C21" s="6"/>
      <x:c r="D21" s="5"/>
      <x:c r="E21" s="6"/>
      <x:c r="F21" s="5"/>
      <x:c r="G21" s="2" t="str">
        <x:f>IF(A21="","",IF(COUNTIFS($A$6:$A$605,A21)&gt;1,"Duplicate",""))</x:f>
      </x:c>
      <x:c r="H21" s="2" t="str">
        <x:f>IF(A21="","",IF(COUNTIFS(Leads!$A$6:$A$505,B21)&lt;&gt;1,"Unknown/duplicate lead",""))</x:f>
      </x:c>
      <x:c r="I21" s="2" t="str">
        <x:f>IF(A21="","",IF(OR(C21="",D21="",AND(D21&lt;&gt;"Pending",E21=""),AND(OR(D21="Held",D21="No-show"),E21&lt;C21)),"Check dates/outcome",""))</x:f>
      </x:c>
    </x:row>
    <x:row r="22" ht="23" customHeight="1">
      <x:c r="A22" s="5"/>
      <x:c r="B22" s="5"/>
      <x:c r="C22" s="6"/>
      <x:c r="D22" s="5"/>
      <x:c r="E22" s="6"/>
      <x:c r="F22" s="5"/>
      <x:c r="G22" s="2" t="str">
        <x:f>IF(A22="","",IF(COUNTIFS($A$6:$A$605,A22)&gt;1,"Duplicate",""))</x:f>
      </x:c>
      <x:c r="H22" s="2" t="str">
        <x:f>IF(A22="","",IF(COUNTIFS(Leads!$A$6:$A$505,B22)&lt;&gt;1,"Unknown/duplicate lead",""))</x:f>
      </x:c>
      <x:c r="I22" s="2" t="str">
        <x:f>IF(A22="","",IF(OR(C22="",D22="",AND(D22&lt;&gt;"Pending",E22=""),AND(OR(D22="Held",D22="No-show"),E22&lt;C22)),"Check dates/outcome",""))</x:f>
      </x:c>
    </x:row>
    <x:row r="23" ht="23" customHeight="1">
      <x:c r="A23" s="5"/>
      <x:c r="B23" s="5"/>
      <x:c r="C23" s="6"/>
      <x:c r="D23" s="5"/>
      <x:c r="E23" s="6"/>
      <x:c r="F23" s="5"/>
      <x:c r="G23" s="2" t="str">
        <x:f>IF(A23="","",IF(COUNTIFS($A$6:$A$605,A23)&gt;1,"Duplicate",""))</x:f>
      </x:c>
      <x:c r="H23" s="2" t="str">
        <x:f>IF(A23="","",IF(COUNTIFS(Leads!$A$6:$A$505,B23)&lt;&gt;1,"Unknown/duplicate lead",""))</x:f>
      </x:c>
      <x:c r="I23" s="2" t="str">
        <x:f>IF(A23="","",IF(OR(C23="",D23="",AND(D23&lt;&gt;"Pending",E23=""),AND(OR(D23="Held",D23="No-show"),E23&lt;C23)),"Check dates/outcome",""))</x:f>
      </x:c>
    </x:row>
    <x:row r="24" ht="23" customHeight="1">
      <x:c r="A24" s="5"/>
      <x:c r="B24" s="5"/>
      <x:c r="C24" s="6"/>
      <x:c r="D24" s="5"/>
      <x:c r="E24" s="6"/>
      <x:c r="F24" s="5"/>
      <x:c r="G24" s="2" t="str">
        <x:f>IF(A24="","",IF(COUNTIFS($A$6:$A$605,A24)&gt;1,"Duplicate",""))</x:f>
      </x:c>
      <x:c r="H24" s="2" t="str">
        <x:f>IF(A24="","",IF(COUNTIFS(Leads!$A$6:$A$505,B24)&lt;&gt;1,"Unknown/duplicate lead",""))</x:f>
      </x:c>
      <x:c r="I24" s="2" t="str">
        <x:f>IF(A24="","",IF(OR(C24="",D24="",AND(D24&lt;&gt;"Pending",E24=""),AND(OR(D24="Held",D24="No-show"),E24&lt;C24)),"Check dates/outcome",""))</x:f>
      </x:c>
    </x:row>
    <x:row r="25" ht="23" customHeight="1">
      <x:c r="A25" s="5"/>
      <x:c r="B25" s="5"/>
      <x:c r="C25" s="6"/>
      <x:c r="D25" s="5"/>
      <x:c r="E25" s="6"/>
      <x:c r="F25" s="5"/>
      <x:c r="G25" s="2" t="str">
        <x:f>IF(A25="","",IF(COUNTIFS($A$6:$A$605,A25)&gt;1,"Duplicate",""))</x:f>
      </x:c>
      <x:c r="H25" s="2" t="str">
        <x:f>IF(A25="","",IF(COUNTIFS(Leads!$A$6:$A$505,B25)&lt;&gt;1,"Unknown/duplicate lead",""))</x:f>
      </x:c>
      <x:c r="I25" s="2" t="str">
        <x:f>IF(A25="","",IF(OR(C25="",D25="",AND(D25&lt;&gt;"Pending",E25=""),AND(OR(D25="Held",D25="No-show"),E25&lt;C25)),"Check dates/outcome",""))</x:f>
      </x:c>
    </x:row>
    <x:row r="26" ht="23" customHeight="1">
      <x:c r="A26" s="5"/>
      <x:c r="B26" s="5"/>
      <x:c r="C26" s="6"/>
      <x:c r="D26" s="5"/>
      <x:c r="E26" s="6"/>
      <x:c r="F26" s="5"/>
      <x:c r="G26" s="2" t="str">
        <x:f>IF(A26="","",IF(COUNTIFS($A$6:$A$605,A26)&gt;1,"Duplicate",""))</x:f>
      </x:c>
      <x:c r="H26" s="2" t="str">
        <x:f>IF(A26="","",IF(COUNTIFS(Leads!$A$6:$A$505,B26)&lt;&gt;1,"Unknown/duplicate lead",""))</x:f>
      </x:c>
      <x:c r="I26" s="2" t="str">
        <x:f>IF(A26="","",IF(OR(C26="",D26="",AND(D26&lt;&gt;"Pending",E26=""),AND(OR(D26="Held",D26="No-show"),E26&lt;C26)),"Check dates/outcome",""))</x:f>
      </x:c>
    </x:row>
    <x:row r="27" ht="23" customHeight="1">
      <x:c r="A27" s="5"/>
      <x:c r="B27" s="5"/>
      <x:c r="C27" s="6"/>
      <x:c r="D27" s="5"/>
      <x:c r="E27" s="6"/>
      <x:c r="F27" s="5"/>
      <x:c r="G27" s="2" t="str">
        <x:f>IF(A27="","",IF(COUNTIFS($A$6:$A$605,A27)&gt;1,"Duplicate",""))</x:f>
      </x:c>
      <x:c r="H27" s="2" t="str">
        <x:f>IF(A27="","",IF(COUNTIFS(Leads!$A$6:$A$505,B27)&lt;&gt;1,"Unknown/duplicate lead",""))</x:f>
      </x:c>
      <x:c r="I27" s="2" t="str">
        <x:f>IF(A27="","",IF(OR(C27="",D27="",AND(D27&lt;&gt;"Pending",E27=""),AND(OR(D27="Held",D27="No-show"),E27&lt;C27)),"Check dates/outcome",""))</x:f>
      </x:c>
    </x:row>
    <x:row r="28" ht="23" customHeight="1">
      <x:c r="A28" s="5"/>
      <x:c r="B28" s="5"/>
      <x:c r="C28" s="6"/>
      <x:c r="D28" s="5"/>
      <x:c r="E28" s="6"/>
      <x:c r="F28" s="5"/>
      <x:c r="G28" s="2" t="str">
        <x:f>IF(A28="","",IF(COUNTIFS($A$6:$A$605,A28)&gt;1,"Duplicate",""))</x:f>
      </x:c>
      <x:c r="H28" s="2" t="str">
        <x:f>IF(A28="","",IF(COUNTIFS(Leads!$A$6:$A$505,B28)&lt;&gt;1,"Unknown/duplicate lead",""))</x:f>
      </x:c>
      <x:c r="I28" s="2" t="str">
        <x:f>IF(A28="","",IF(OR(C28="",D28="",AND(D28&lt;&gt;"Pending",E28=""),AND(OR(D28="Held",D28="No-show"),E28&lt;C28)),"Check dates/outcome",""))</x:f>
      </x:c>
    </x:row>
    <x:row r="29" ht="23" customHeight="1">
      <x:c r="A29" s="5"/>
      <x:c r="B29" s="5"/>
      <x:c r="C29" s="6"/>
      <x:c r="D29" s="5"/>
      <x:c r="E29" s="6"/>
      <x:c r="F29" s="5"/>
      <x:c r="G29" s="2" t="str">
        <x:f>IF(A29="","",IF(COUNTIFS($A$6:$A$605,A29)&gt;1,"Duplicate",""))</x:f>
      </x:c>
      <x:c r="H29" s="2" t="str">
        <x:f>IF(A29="","",IF(COUNTIFS(Leads!$A$6:$A$505,B29)&lt;&gt;1,"Unknown/duplicate lead",""))</x:f>
      </x:c>
      <x:c r="I29" s="2" t="str">
        <x:f>IF(A29="","",IF(OR(C29="",D29="",AND(D29&lt;&gt;"Pending",E29=""),AND(OR(D29="Held",D29="No-show"),E29&lt;C29)),"Check dates/outcome",""))</x:f>
      </x:c>
    </x:row>
    <x:row r="30" ht="23" customHeight="1">
      <x:c r="A30" s="5"/>
      <x:c r="B30" s="5"/>
      <x:c r="C30" s="6"/>
      <x:c r="D30" s="5"/>
      <x:c r="E30" s="6"/>
      <x:c r="F30" s="5"/>
      <x:c r="G30" s="2" t="str">
        <x:f>IF(A30="","",IF(COUNTIFS($A$6:$A$605,A30)&gt;1,"Duplicate",""))</x:f>
      </x:c>
      <x:c r="H30" s="2" t="str">
        <x:f>IF(A30="","",IF(COUNTIFS(Leads!$A$6:$A$505,B30)&lt;&gt;1,"Unknown/duplicate lead",""))</x:f>
      </x:c>
      <x:c r="I30" s="2" t="str">
        <x:f>IF(A30="","",IF(OR(C30="",D30="",AND(D30&lt;&gt;"Pending",E30=""),AND(OR(D30="Held",D30="No-show"),E30&lt;C30)),"Check dates/outcome",""))</x:f>
      </x:c>
    </x:row>
    <x:row r="31" ht="23" customHeight="1">
      <x:c r="A31" s="5"/>
      <x:c r="B31" s="5"/>
      <x:c r="C31" s="6"/>
      <x:c r="D31" s="5"/>
      <x:c r="E31" s="6"/>
      <x:c r="F31" s="5"/>
      <x:c r="G31" s="2" t="str">
        <x:f>IF(A31="","",IF(COUNTIFS($A$6:$A$605,A31)&gt;1,"Duplicate",""))</x:f>
      </x:c>
      <x:c r="H31" s="2" t="str">
        <x:f>IF(A31="","",IF(COUNTIFS(Leads!$A$6:$A$505,B31)&lt;&gt;1,"Unknown/duplicate lead",""))</x:f>
      </x:c>
      <x:c r="I31" s="2" t="str">
        <x:f>IF(A31="","",IF(OR(C31="",D31="",AND(D31&lt;&gt;"Pending",E31=""),AND(OR(D31="Held",D31="No-show"),E31&lt;C31)),"Check dates/outcome",""))</x:f>
      </x:c>
    </x:row>
    <x:row r="32" ht="23" customHeight="1">
      <x:c r="A32" s="5"/>
      <x:c r="B32" s="5"/>
      <x:c r="C32" s="6"/>
      <x:c r="D32" s="5"/>
      <x:c r="E32" s="6"/>
      <x:c r="F32" s="5"/>
      <x:c r="G32" s="2" t="str">
        <x:f>IF(A32="","",IF(COUNTIFS($A$6:$A$605,A32)&gt;1,"Duplicate",""))</x:f>
      </x:c>
      <x:c r="H32" s="2" t="str">
        <x:f>IF(A32="","",IF(COUNTIFS(Leads!$A$6:$A$505,B32)&lt;&gt;1,"Unknown/duplicate lead",""))</x:f>
      </x:c>
      <x:c r="I32" s="2" t="str">
        <x:f>IF(A32="","",IF(OR(C32="",D32="",AND(D32&lt;&gt;"Pending",E32=""),AND(OR(D32="Held",D32="No-show"),E32&lt;C32)),"Check dates/outcome",""))</x:f>
      </x:c>
    </x:row>
    <x:row r="33" ht="23" customHeight="1">
      <x:c r="A33" s="5"/>
      <x:c r="B33" s="5"/>
      <x:c r="C33" s="6"/>
      <x:c r="D33" s="5"/>
      <x:c r="E33" s="6"/>
      <x:c r="F33" s="5"/>
      <x:c r="G33" s="2" t="str">
        <x:f>IF(A33="","",IF(COUNTIFS($A$6:$A$605,A33)&gt;1,"Duplicate",""))</x:f>
      </x:c>
      <x:c r="H33" s="2" t="str">
        <x:f>IF(A33="","",IF(COUNTIFS(Leads!$A$6:$A$505,B33)&lt;&gt;1,"Unknown/duplicate lead",""))</x:f>
      </x:c>
      <x:c r="I33" s="2" t="str">
        <x:f>IF(A33="","",IF(OR(C33="",D33="",AND(D33&lt;&gt;"Pending",E33=""),AND(OR(D33="Held",D33="No-show"),E33&lt;C33)),"Check dates/outcome",""))</x:f>
      </x:c>
    </x:row>
    <x:row r="34" ht="23" customHeight="1">
      <x:c r="A34" s="5"/>
      <x:c r="B34" s="5"/>
      <x:c r="C34" s="6"/>
      <x:c r="D34" s="5"/>
      <x:c r="E34" s="6"/>
      <x:c r="F34" s="5"/>
      <x:c r="G34" s="2" t="str">
        <x:f>IF(A34="","",IF(COUNTIFS($A$6:$A$605,A34)&gt;1,"Duplicate",""))</x:f>
      </x:c>
      <x:c r="H34" s="2" t="str">
        <x:f>IF(A34="","",IF(COUNTIFS(Leads!$A$6:$A$505,B34)&lt;&gt;1,"Unknown/duplicate lead",""))</x:f>
      </x:c>
      <x:c r="I34" s="2" t="str">
        <x:f>IF(A34="","",IF(OR(C34="",D34="",AND(D34&lt;&gt;"Pending",E34=""),AND(OR(D34="Held",D34="No-show"),E34&lt;C34)),"Check dates/outcome",""))</x:f>
      </x:c>
    </x:row>
    <x:row r="35" ht="23" customHeight="1">
      <x:c r="A35" s="5"/>
      <x:c r="B35" s="5"/>
      <x:c r="C35" s="6"/>
      <x:c r="D35" s="5"/>
      <x:c r="E35" s="6"/>
      <x:c r="F35" s="5"/>
      <x:c r="G35" s="2" t="str">
        <x:f>IF(A35="","",IF(COUNTIFS($A$6:$A$605,A35)&gt;1,"Duplicate",""))</x:f>
      </x:c>
      <x:c r="H35" s="2" t="str">
        <x:f>IF(A35="","",IF(COUNTIFS(Leads!$A$6:$A$505,B35)&lt;&gt;1,"Unknown/duplicate lead",""))</x:f>
      </x:c>
      <x:c r="I35" s="2" t="str">
        <x:f>IF(A35="","",IF(OR(C35="",D35="",AND(D35&lt;&gt;"Pending",E35=""),AND(OR(D35="Held",D35="No-show"),E35&lt;C35)),"Check dates/outcome",""))</x:f>
      </x:c>
    </x:row>
    <x:row r="36" ht="23" customHeight="1">
      <x:c r="A36" s="5"/>
      <x:c r="B36" s="5"/>
      <x:c r="C36" s="6"/>
      <x:c r="D36" s="5"/>
      <x:c r="E36" s="6"/>
      <x:c r="F36" s="5"/>
      <x:c r="G36" s="2" t="str">
        <x:f>IF(A36="","",IF(COUNTIFS($A$6:$A$605,A36)&gt;1,"Duplicate",""))</x:f>
      </x:c>
      <x:c r="H36" s="2" t="str">
        <x:f>IF(A36="","",IF(COUNTIFS(Leads!$A$6:$A$505,B36)&lt;&gt;1,"Unknown/duplicate lead",""))</x:f>
      </x:c>
      <x:c r="I36" s="2" t="str">
        <x:f>IF(A36="","",IF(OR(C36="",D36="",AND(D36&lt;&gt;"Pending",E36=""),AND(OR(D36="Held",D36="No-show"),E36&lt;C36)),"Check dates/outcome",""))</x:f>
      </x:c>
    </x:row>
    <x:row r="37" ht="23" customHeight="1">
      <x:c r="A37" s="5"/>
      <x:c r="B37" s="5"/>
      <x:c r="C37" s="6"/>
      <x:c r="D37" s="5"/>
      <x:c r="E37" s="6"/>
      <x:c r="F37" s="5"/>
      <x:c r="G37" s="2" t="str">
        <x:f>IF(A37="","",IF(COUNTIFS($A$6:$A$605,A37)&gt;1,"Duplicate",""))</x:f>
      </x:c>
      <x:c r="H37" s="2" t="str">
        <x:f>IF(A37="","",IF(COUNTIFS(Leads!$A$6:$A$505,B37)&lt;&gt;1,"Unknown/duplicate lead",""))</x:f>
      </x:c>
      <x:c r="I37" s="2" t="str">
        <x:f>IF(A37="","",IF(OR(C37="",D37="",AND(D37&lt;&gt;"Pending",E37=""),AND(OR(D37="Held",D37="No-show"),E37&lt;C37)),"Check dates/outcome",""))</x:f>
      </x:c>
    </x:row>
    <x:row r="38" ht="23" customHeight="1">
      <x:c r="A38" s="5"/>
      <x:c r="B38" s="5"/>
      <x:c r="C38" s="6"/>
      <x:c r="D38" s="5"/>
      <x:c r="E38" s="6"/>
      <x:c r="F38" s="5"/>
      <x:c r="G38" s="2" t="str">
        <x:f>IF(A38="","",IF(COUNTIFS($A$6:$A$605,A38)&gt;1,"Duplicate",""))</x:f>
      </x:c>
      <x:c r="H38" s="2" t="str">
        <x:f>IF(A38="","",IF(COUNTIFS(Leads!$A$6:$A$505,B38)&lt;&gt;1,"Unknown/duplicate lead",""))</x:f>
      </x:c>
      <x:c r="I38" s="2" t="str">
        <x:f>IF(A38="","",IF(OR(C38="",D38="",AND(D38&lt;&gt;"Pending",E38=""),AND(OR(D38="Held",D38="No-show"),E38&lt;C38)),"Check dates/outcome",""))</x:f>
      </x:c>
    </x:row>
    <x:row r="39" ht="23" customHeight="1">
      <x:c r="A39" s="5"/>
      <x:c r="B39" s="5"/>
      <x:c r="C39" s="6"/>
      <x:c r="D39" s="5"/>
      <x:c r="E39" s="6"/>
      <x:c r="F39" s="5"/>
      <x:c r="G39" s="2" t="str">
        <x:f>IF(A39="","",IF(COUNTIFS($A$6:$A$605,A39)&gt;1,"Duplicate",""))</x:f>
      </x:c>
      <x:c r="H39" s="2" t="str">
        <x:f>IF(A39="","",IF(COUNTIFS(Leads!$A$6:$A$505,B39)&lt;&gt;1,"Unknown/duplicate lead",""))</x:f>
      </x:c>
      <x:c r="I39" s="2" t="str">
        <x:f>IF(A39="","",IF(OR(C39="",D39="",AND(D39&lt;&gt;"Pending",E39=""),AND(OR(D39="Held",D39="No-show"),E39&lt;C39)),"Check dates/outcome",""))</x:f>
      </x:c>
    </x:row>
    <x:row r="40" ht="23" customHeight="1">
      <x:c r="A40" s="5"/>
      <x:c r="B40" s="5"/>
      <x:c r="C40" s="6"/>
      <x:c r="D40" s="5"/>
      <x:c r="E40" s="6"/>
      <x:c r="F40" s="5"/>
      <x:c r="G40" s="2" t="str">
        <x:f>IF(A40="","",IF(COUNTIFS($A$6:$A$605,A40)&gt;1,"Duplicate",""))</x:f>
      </x:c>
      <x:c r="H40" s="2" t="str">
        <x:f>IF(A40="","",IF(COUNTIFS(Leads!$A$6:$A$505,B40)&lt;&gt;1,"Unknown/duplicate lead",""))</x:f>
      </x:c>
      <x:c r="I40" s="2" t="str">
        <x:f>IF(A40="","",IF(OR(C40="",D40="",AND(D40&lt;&gt;"Pending",E40=""),AND(OR(D40="Held",D40="No-show"),E40&lt;C40)),"Check dates/outcome",""))</x:f>
      </x:c>
    </x:row>
    <x:row r="41" ht="23" customHeight="1">
      <x:c r="A41" s="5"/>
      <x:c r="B41" s="5"/>
      <x:c r="C41" s="6"/>
      <x:c r="D41" s="5"/>
      <x:c r="E41" s="6"/>
      <x:c r="F41" s="5"/>
      <x:c r="G41" s="2" t="str">
        <x:f>IF(A41="","",IF(COUNTIFS($A$6:$A$605,A41)&gt;1,"Duplicate",""))</x:f>
      </x:c>
      <x:c r="H41" s="2" t="str">
        <x:f>IF(A41="","",IF(COUNTIFS(Leads!$A$6:$A$505,B41)&lt;&gt;1,"Unknown/duplicate lead",""))</x:f>
      </x:c>
      <x:c r="I41" s="2" t="str">
        <x:f>IF(A41="","",IF(OR(C41="",D41="",AND(D41&lt;&gt;"Pending",E41=""),AND(OR(D41="Held",D41="No-show"),E41&lt;C41)),"Check dates/outcome",""))</x:f>
      </x:c>
    </x:row>
    <x:row r="42" ht="23" customHeight="1">
      <x:c r="A42" s="5"/>
      <x:c r="B42" s="5"/>
      <x:c r="C42" s="6"/>
      <x:c r="D42" s="5"/>
      <x:c r="E42" s="6"/>
      <x:c r="F42" s="5"/>
      <x:c r="G42" s="2" t="str">
        <x:f>IF(A42="","",IF(COUNTIFS($A$6:$A$605,A42)&gt;1,"Duplicate",""))</x:f>
      </x:c>
      <x:c r="H42" s="2" t="str">
        <x:f>IF(A42="","",IF(COUNTIFS(Leads!$A$6:$A$505,B42)&lt;&gt;1,"Unknown/duplicate lead",""))</x:f>
      </x:c>
      <x:c r="I42" s="2" t="str">
        <x:f>IF(A42="","",IF(OR(C42="",D42="",AND(D42&lt;&gt;"Pending",E42=""),AND(OR(D42="Held",D42="No-show"),E42&lt;C42)),"Check dates/outcome",""))</x:f>
      </x:c>
    </x:row>
    <x:row r="43" ht="23" customHeight="1">
      <x:c r="A43" s="5"/>
      <x:c r="B43" s="5"/>
      <x:c r="C43" s="6"/>
      <x:c r="D43" s="5"/>
      <x:c r="E43" s="6"/>
      <x:c r="F43" s="5"/>
      <x:c r="G43" s="2" t="str">
        <x:f>IF(A43="","",IF(COUNTIFS($A$6:$A$605,A43)&gt;1,"Duplicate",""))</x:f>
      </x:c>
      <x:c r="H43" s="2" t="str">
        <x:f>IF(A43="","",IF(COUNTIFS(Leads!$A$6:$A$505,B43)&lt;&gt;1,"Unknown/duplicate lead",""))</x:f>
      </x:c>
      <x:c r="I43" s="2" t="str">
        <x:f>IF(A43="","",IF(OR(C43="",D43="",AND(D43&lt;&gt;"Pending",E43=""),AND(OR(D43="Held",D43="No-show"),E43&lt;C43)),"Check dates/outcome",""))</x:f>
      </x:c>
    </x:row>
    <x:row r="44" ht="23" customHeight="1">
      <x:c r="A44" s="5"/>
      <x:c r="B44" s="5"/>
      <x:c r="C44" s="6"/>
      <x:c r="D44" s="5"/>
      <x:c r="E44" s="6"/>
      <x:c r="F44" s="5"/>
      <x:c r="G44" s="2" t="str">
        <x:f>IF(A44="","",IF(COUNTIFS($A$6:$A$605,A44)&gt;1,"Duplicate",""))</x:f>
      </x:c>
      <x:c r="H44" s="2" t="str">
        <x:f>IF(A44="","",IF(COUNTIFS(Leads!$A$6:$A$505,B44)&lt;&gt;1,"Unknown/duplicate lead",""))</x:f>
      </x:c>
      <x:c r="I44" s="2" t="str">
        <x:f>IF(A44="","",IF(OR(C44="",D44="",AND(D44&lt;&gt;"Pending",E44=""),AND(OR(D44="Held",D44="No-show"),E44&lt;C44)),"Check dates/outcome",""))</x:f>
      </x:c>
    </x:row>
    <x:row r="45" ht="23" customHeight="1">
      <x:c r="A45" s="5"/>
      <x:c r="B45" s="5"/>
      <x:c r="C45" s="6"/>
      <x:c r="D45" s="5"/>
      <x:c r="E45" s="6"/>
      <x:c r="F45" s="5"/>
      <x:c r="G45" s="2" t="str">
        <x:f>IF(A45="","",IF(COUNTIFS($A$6:$A$605,A45)&gt;1,"Duplicate",""))</x:f>
      </x:c>
      <x:c r="H45" s="2" t="str">
        <x:f>IF(A45="","",IF(COUNTIFS(Leads!$A$6:$A$505,B45)&lt;&gt;1,"Unknown/duplicate lead",""))</x:f>
      </x:c>
      <x:c r="I45" s="2" t="str">
        <x:f>IF(A45="","",IF(OR(C45="",D45="",AND(D45&lt;&gt;"Pending",E45=""),AND(OR(D45="Held",D45="No-show"),E45&lt;C45)),"Check dates/outcome",""))</x:f>
      </x:c>
    </x:row>
    <x:row r="46" ht="23" customHeight="1">
      <x:c r="A46" s="5"/>
      <x:c r="B46" s="5"/>
      <x:c r="C46" s="6"/>
      <x:c r="D46" s="5"/>
      <x:c r="E46" s="6"/>
      <x:c r="F46" s="5"/>
      <x:c r="G46" s="2" t="str">
        <x:f>IF(A46="","",IF(COUNTIFS($A$6:$A$605,A46)&gt;1,"Duplicate",""))</x:f>
      </x:c>
      <x:c r="H46" s="2" t="str">
        <x:f>IF(A46="","",IF(COUNTIFS(Leads!$A$6:$A$505,B46)&lt;&gt;1,"Unknown/duplicate lead",""))</x:f>
      </x:c>
      <x:c r="I46" s="2" t="str">
        <x:f>IF(A46="","",IF(OR(C46="",D46="",AND(D46&lt;&gt;"Pending",E46=""),AND(OR(D46="Held",D46="No-show"),E46&lt;C46)),"Check dates/outcome",""))</x:f>
      </x:c>
    </x:row>
    <x:row r="47" ht="23" customHeight="1">
      <x:c r="A47" s="5"/>
      <x:c r="B47" s="5"/>
      <x:c r="C47" s="6"/>
      <x:c r="D47" s="5"/>
      <x:c r="E47" s="6"/>
      <x:c r="F47" s="5"/>
      <x:c r="G47" s="2" t="str">
        <x:f>IF(A47="","",IF(COUNTIFS($A$6:$A$605,A47)&gt;1,"Duplicate",""))</x:f>
      </x:c>
      <x:c r="H47" s="2" t="str">
        <x:f>IF(A47="","",IF(COUNTIFS(Leads!$A$6:$A$505,B47)&lt;&gt;1,"Unknown/duplicate lead",""))</x:f>
      </x:c>
      <x:c r="I47" s="2" t="str">
        <x:f>IF(A47="","",IF(OR(C47="",D47="",AND(D47&lt;&gt;"Pending",E47=""),AND(OR(D47="Held",D47="No-show"),E47&lt;C47)),"Check dates/outcome",""))</x:f>
      </x:c>
    </x:row>
    <x:row r="48" ht="23" customHeight="1">
      <x:c r="A48" s="5"/>
      <x:c r="B48" s="5"/>
      <x:c r="C48" s="6"/>
      <x:c r="D48" s="5"/>
      <x:c r="E48" s="6"/>
      <x:c r="F48" s="5"/>
      <x:c r="G48" s="2" t="str">
        <x:f>IF(A48="","",IF(COUNTIFS($A$6:$A$605,A48)&gt;1,"Duplicate",""))</x:f>
      </x:c>
      <x:c r="H48" s="2" t="str">
        <x:f>IF(A48="","",IF(COUNTIFS(Leads!$A$6:$A$505,B48)&lt;&gt;1,"Unknown/duplicate lead",""))</x:f>
      </x:c>
      <x:c r="I48" s="2" t="str">
        <x:f>IF(A48="","",IF(OR(C48="",D48="",AND(D48&lt;&gt;"Pending",E48=""),AND(OR(D48="Held",D48="No-show"),E48&lt;C48)),"Check dates/outcome",""))</x:f>
      </x:c>
    </x:row>
    <x:row r="49" ht="23" customHeight="1">
      <x:c r="A49" s="5"/>
      <x:c r="B49" s="5"/>
      <x:c r="C49" s="6"/>
      <x:c r="D49" s="5"/>
      <x:c r="E49" s="6"/>
      <x:c r="F49" s="5"/>
      <x:c r="G49" s="2" t="str">
        <x:f>IF(A49="","",IF(COUNTIFS($A$6:$A$605,A49)&gt;1,"Duplicate",""))</x:f>
      </x:c>
      <x:c r="H49" s="2" t="str">
        <x:f>IF(A49="","",IF(COUNTIFS(Leads!$A$6:$A$505,B49)&lt;&gt;1,"Unknown/duplicate lead",""))</x:f>
      </x:c>
      <x:c r="I49" s="2" t="str">
        <x:f>IF(A49="","",IF(OR(C49="",D49="",AND(D49&lt;&gt;"Pending",E49=""),AND(OR(D49="Held",D49="No-show"),E49&lt;C49)),"Check dates/outcome",""))</x:f>
      </x:c>
    </x:row>
    <x:row r="50" ht="23" customHeight="1">
      <x:c r="A50" s="5"/>
      <x:c r="B50" s="5"/>
      <x:c r="C50" s="6"/>
      <x:c r="D50" s="5"/>
      <x:c r="E50" s="6"/>
      <x:c r="F50" s="5"/>
      <x:c r="G50" s="2" t="str">
        <x:f>IF(A50="","",IF(COUNTIFS($A$6:$A$605,A50)&gt;1,"Duplicate",""))</x:f>
      </x:c>
      <x:c r="H50" s="2" t="str">
        <x:f>IF(A50="","",IF(COUNTIFS(Leads!$A$6:$A$505,B50)&lt;&gt;1,"Unknown/duplicate lead",""))</x:f>
      </x:c>
      <x:c r="I50" s="2" t="str">
        <x:f>IF(A50="","",IF(OR(C50="",D50="",AND(D50&lt;&gt;"Pending",E50=""),AND(OR(D50="Held",D50="No-show"),E50&lt;C50)),"Check dates/outcome",""))</x:f>
      </x:c>
    </x:row>
    <x:row r="51" ht="23" customHeight="1">
      <x:c r="A51" s="5"/>
      <x:c r="B51" s="5"/>
      <x:c r="C51" s="6"/>
      <x:c r="D51" s="5"/>
      <x:c r="E51" s="6"/>
      <x:c r="F51" s="5"/>
      <x:c r="G51" s="2" t="str">
        <x:f>IF(A51="","",IF(COUNTIFS($A$6:$A$605,A51)&gt;1,"Duplicate",""))</x:f>
      </x:c>
      <x:c r="H51" s="2" t="str">
        <x:f>IF(A51="","",IF(COUNTIFS(Leads!$A$6:$A$505,B51)&lt;&gt;1,"Unknown/duplicate lead",""))</x:f>
      </x:c>
      <x:c r="I51" s="2" t="str">
        <x:f>IF(A51="","",IF(OR(C51="",D51="",AND(D51&lt;&gt;"Pending",E51=""),AND(OR(D51="Held",D51="No-show"),E51&lt;C51)),"Check dates/outcome",""))</x:f>
      </x:c>
    </x:row>
    <x:row r="52" ht="23" customHeight="1">
      <x:c r="A52" s="5"/>
      <x:c r="B52" s="5"/>
      <x:c r="C52" s="6"/>
      <x:c r="D52" s="5"/>
      <x:c r="E52" s="6"/>
      <x:c r="F52" s="5"/>
      <x:c r="G52" s="2" t="str">
        <x:f>IF(A52="","",IF(COUNTIFS($A$6:$A$605,A52)&gt;1,"Duplicate",""))</x:f>
      </x:c>
      <x:c r="H52" s="2" t="str">
        <x:f>IF(A52="","",IF(COUNTIFS(Leads!$A$6:$A$505,B52)&lt;&gt;1,"Unknown/duplicate lead",""))</x:f>
      </x:c>
      <x:c r="I52" s="2" t="str">
        <x:f>IF(A52="","",IF(OR(C52="",D52="",AND(D52&lt;&gt;"Pending",E52=""),AND(OR(D52="Held",D52="No-show"),E52&lt;C52)),"Check dates/outcome",""))</x:f>
      </x:c>
    </x:row>
    <x:row r="53" ht="23" customHeight="1">
      <x:c r="A53" s="5"/>
      <x:c r="B53" s="5"/>
      <x:c r="C53" s="6"/>
      <x:c r="D53" s="5"/>
      <x:c r="E53" s="6"/>
      <x:c r="F53" s="5"/>
      <x:c r="G53" s="2" t="str">
        <x:f>IF(A53="","",IF(COUNTIFS($A$6:$A$605,A53)&gt;1,"Duplicate",""))</x:f>
      </x:c>
      <x:c r="H53" s="2" t="str">
        <x:f>IF(A53="","",IF(COUNTIFS(Leads!$A$6:$A$505,B53)&lt;&gt;1,"Unknown/duplicate lead",""))</x:f>
      </x:c>
      <x:c r="I53" s="2" t="str">
        <x:f>IF(A53="","",IF(OR(C53="",D53="",AND(D53&lt;&gt;"Pending",E53=""),AND(OR(D53="Held",D53="No-show"),E53&lt;C53)),"Check dates/outcome",""))</x:f>
      </x:c>
    </x:row>
    <x:row r="54" ht="23" customHeight="1">
      <x:c r="A54" s="5"/>
      <x:c r="B54" s="5"/>
      <x:c r="C54" s="6"/>
      <x:c r="D54" s="5"/>
      <x:c r="E54" s="6"/>
      <x:c r="F54" s="5"/>
      <x:c r="G54" s="2" t="str">
        <x:f>IF(A54="","",IF(COUNTIFS($A$6:$A$605,A54)&gt;1,"Duplicate",""))</x:f>
      </x:c>
      <x:c r="H54" s="2" t="str">
        <x:f>IF(A54="","",IF(COUNTIFS(Leads!$A$6:$A$505,B54)&lt;&gt;1,"Unknown/duplicate lead",""))</x:f>
      </x:c>
      <x:c r="I54" s="2" t="str">
        <x:f>IF(A54="","",IF(OR(C54="",D54="",AND(D54&lt;&gt;"Pending",E54=""),AND(OR(D54="Held",D54="No-show"),E54&lt;C54)),"Check dates/outcome",""))</x:f>
      </x:c>
    </x:row>
    <x:row r="55" ht="23" customHeight="1">
      <x:c r="A55" s="5"/>
      <x:c r="B55" s="5"/>
      <x:c r="C55" s="6"/>
      <x:c r="D55" s="5"/>
      <x:c r="E55" s="6"/>
      <x:c r="F55" s="5"/>
      <x:c r="G55" s="2" t="str">
        <x:f>IF(A55="","",IF(COUNTIFS($A$6:$A$605,A55)&gt;1,"Duplicate",""))</x:f>
      </x:c>
      <x:c r="H55" s="2" t="str">
        <x:f>IF(A55="","",IF(COUNTIFS(Leads!$A$6:$A$505,B55)&lt;&gt;1,"Unknown/duplicate lead",""))</x:f>
      </x:c>
      <x:c r="I55" s="2" t="str">
        <x:f>IF(A55="","",IF(OR(C55="",D55="",AND(D55&lt;&gt;"Pending",E55=""),AND(OR(D55="Held",D55="No-show"),E55&lt;C55)),"Check dates/outcome",""))</x:f>
      </x:c>
    </x:row>
    <x:row r="56" ht="23" customHeight="1">
      <x:c r="A56" s="5"/>
      <x:c r="B56" s="5"/>
      <x:c r="C56" s="6"/>
      <x:c r="D56" s="5"/>
      <x:c r="E56" s="6"/>
      <x:c r="F56" s="5"/>
      <x:c r="G56" s="2" t="str">
        <x:f>IF(A56="","",IF(COUNTIFS($A$6:$A$605,A56)&gt;1,"Duplicate",""))</x:f>
      </x:c>
      <x:c r="H56" s="2" t="str">
        <x:f>IF(A56="","",IF(COUNTIFS(Leads!$A$6:$A$505,B56)&lt;&gt;1,"Unknown/duplicate lead",""))</x:f>
      </x:c>
      <x:c r="I56" s="2" t="str">
        <x:f>IF(A56="","",IF(OR(C56="",D56="",AND(D56&lt;&gt;"Pending",E56=""),AND(OR(D56="Held",D56="No-show"),E56&lt;C56)),"Check dates/outcome",""))</x:f>
      </x:c>
    </x:row>
    <x:row r="57" ht="23" customHeight="1">
      <x:c r="A57" s="5"/>
      <x:c r="B57" s="5"/>
      <x:c r="C57" s="6"/>
      <x:c r="D57" s="5"/>
      <x:c r="E57" s="6"/>
      <x:c r="F57" s="5"/>
      <x:c r="G57" s="2" t="str">
        <x:f>IF(A57="","",IF(COUNTIFS($A$6:$A$605,A57)&gt;1,"Duplicate",""))</x:f>
      </x:c>
      <x:c r="H57" s="2" t="str">
        <x:f>IF(A57="","",IF(COUNTIFS(Leads!$A$6:$A$505,B57)&lt;&gt;1,"Unknown/duplicate lead",""))</x:f>
      </x:c>
      <x:c r="I57" s="2" t="str">
        <x:f>IF(A57="","",IF(OR(C57="",D57="",AND(D57&lt;&gt;"Pending",E57=""),AND(OR(D57="Held",D57="No-show"),E57&lt;C57)),"Check dates/outcome",""))</x:f>
      </x:c>
    </x:row>
    <x:row r="58" ht="23" customHeight="1">
      <x:c r="A58" s="5"/>
      <x:c r="B58" s="5"/>
      <x:c r="C58" s="6"/>
      <x:c r="D58" s="5"/>
      <x:c r="E58" s="6"/>
      <x:c r="F58" s="5"/>
      <x:c r="G58" s="2" t="str">
        <x:f>IF(A58="","",IF(COUNTIFS($A$6:$A$605,A58)&gt;1,"Duplicate",""))</x:f>
      </x:c>
      <x:c r="H58" s="2" t="str">
        <x:f>IF(A58="","",IF(COUNTIFS(Leads!$A$6:$A$505,B58)&lt;&gt;1,"Unknown/duplicate lead",""))</x:f>
      </x:c>
      <x:c r="I58" s="2" t="str">
        <x:f>IF(A58="","",IF(OR(C58="",D58="",AND(D58&lt;&gt;"Pending",E58=""),AND(OR(D58="Held",D58="No-show"),E58&lt;C58)),"Check dates/outcome",""))</x:f>
      </x:c>
    </x:row>
    <x:row r="59" ht="23" customHeight="1">
      <x:c r="A59" s="5"/>
      <x:c r="B59" s="5"/>
      <x:c r="C59" s="6"/>
      <x:c r="D59" s="5"/>
      <x:c r="E59" s="6"/>
      <x:c r="F59" s="5"/>
      <x:c r="G59" s="2" t="str">
        <x:f>IF(A59="","",IF(COUNTIFS($A$6:$A$605,A59)&gt;1,"Duplicate",""))</x:f>
      </x:c>
      <x:c r="H59" s="2" t="str">
        <x:f>IF(A59="","",IF(COUNTIFS(Leads!$A$6:$A$505,B59)&lt;&gt;1,"Unknown/duplicate lead",""))</x:f>
      </x:c>
      <x:c r="I59" s="2" t="str">
        <x:f>IF(A59="","",IF(OR(C59="",D59="",AND(D59&lt;&gt;"Pending",E59=""),AND(OR(D59="Held",D59="No-show"),E59&lt;C59)),"Check dates/outcome",""))</x:f>
      </x:c>
    </x:row>
    <x:row r="60" ht="23" customHeight="1">
      <x:c r="A60" s="5"/>
      <x:c r="B60" s="5"/>
      <x:c r="C60" s="6"/>
      <x:c r="D60" s="5"/>
      <x:c r="E60" s="6"/>
      <x:c r="F60" s="5"/>
      <x:c r="G60" s="2" t="str">
        <x:f>IF(A60="","",IF(COUNTIFS($A$6:$A$605,A60)&gt;1,"Duplicate",""))</x:f>
      </x:c>
      <x:c r="H60" s="2" t="str">
        <x:f>IF(A60="","",IF(COUNTIFS(Leads!$A$6:$A$505,B60)&lt;&gt;1,"Unknown/duplicate lead",""))</x:f>
      </x:c>
      <x:c r="I60" s="2" t="str">
        <x:f>IF(A60="","",IF(OR(C60="",D60="",AND(D60&lt;&gt;"Pending",E60=""),AND(OR(D60="Held",D60="No-show"),E60&lt;C60)),"Check dates/outcome",""))</x:f>
      </x:c>
    </x:row>
    <x:row r="61" ht="23" customHeight="1">
      <x:c r="A61" s="5"/>
      <x:c r="B61" s="5"/>
      <x:c r="C61" s="6"/>
      <x:c r="D61" s="5"/>
      <x:c r="E61" s="6"/>
      <x:c r="F61" s="5"/>
      <x:c r="G61" s="2" t="str">
        <x:f>IF(A61="","",IF(COUNTIFS($A$6:$A$605,A61)&gt;1,"Duplicate",""))</x:f>
      </x:c>
      <x:c r="H61" s="2" t="str">
        <x:f>IF(A61="","",IF(COUNTIFS(Leads!$A$6:$A$505,B61)&lt;&gt;1,"Unknown/duplicate lead",""))</x:f>
      </x:c>
      <x:c r="I61" s="2" t="str">
        <x:f>IF(A61="","",IF(OR(C61="",D61="",AND(D61&lt;&gt;"Pending",E61=""),AND(OR(D61="Held",D61="No-show"),E61&lt;C61)),"Check dates/outcome",""))</x:f>
      </x:c>
    </x:row>
    <x:row r="62" ht="23" customHeight="1">
      <x:c r="A62" s="5"/>
      <x:c r="B62" s="5"/>
      <x:c r="C62" s="6"/>
      <x:c r="D62" s="5"/>
      <x:c r="E62" s="6"/>
      <x:c r="F62" s="5"/>
      <x:c r="G62" s="2" t="str">
        <x:f>IF(A62="","",IF(COUNTIFS($A$6:$A$605,A62)&gt;1,"Duplicate",""))</x:f>
      </x:c>
      <x:c r="H62" s="2" t="str">
        <x:f>IF(A62="","",IF(COUNTIFS(Leads!$A$6:$A$505,B62)&lt;&gt;1,"Unknown/duplicate lead",""))</x:f>
      </x:c>
      <x:c r="I62" s="2" t="str">
        <x:f>IF(A62="","",IF(OR(C62="",D62="",AND(D62&lt;&gt;"Pending",E62=""),AND(OR(D62="Held",D62="No-show"),E62&lt;C62)),"Check dates/outcome",""))</x:f>
      </x:c>
    </x:row>
    <x:row r="63" ht="23" customHeight="1">
      <x:c r="A63" s="5"/>
      <x:c r="B63" s="5"/>
      <x:c r="C63" s="6"/>
      <x:c r="D63" s="5"/>
      <x:c r="E63" s="6"/>
      <x:c r="F63" s="5"/>
      <x:c r="G63" s="2" t="str">
        <x:f>IF(A63="","",IF(COUNTIFS($A$6:$A$605,A63)&gt;1,"Duplicate",""))</x:f>
      </x:c>
      <x:c r="H63" s="2" t="str">
        <x:f>IF(A63="","",IF(COUNTIFS(Leads!$A$6:$A$505,B63)&lt;&gt;1,"Unknown/duplicate lead",""))</x:f>
      </x:c>
      <x:c r="I63" s="2" t="str">
        <x:f>IF(A63="","",IF(OR(C63="",D63="",AND(D63&lt;&gt;"Pending",E63=""),AND(OR(D63="Held",D63="No-show"),E63&lt;C63)),"Check dates/outcome",""))</x:f>
      </x:c>
    </x:row>
    <x:row r="64" ht="23" customHeight="1">
      <x:c r="A64" s="5"/>
      <x:c r="B64" s="5"/>
      <x:c r="C64" s="6"/>
      <x:c r="D64" s="5"/>
      <x:c r="E64" s="6"/>
      <x:c r="F64" s="5"/>
      <x:c r="G64" s="2" t="str">
        <x:f>IF(A64="","",IF(COUNTIFS($A$6:$A$605,A64)&gt;1,"Duplicate",""))</x:f>
      </x:c>
      <x:c r="H64" s="2" t="str">
        <x:f>IF(A64="","",IF(COUNTIFS(Leads!$A$6:$A$505,B64)&lt;&gt;1,"Unknown/duplicate lead",""))</x:f>
      </x:c>
      <x:c r="I64" s="2" t="str">
        <x:f>IF(A64="","",IF(OR(C64="",D64="",AND(D64&lt;&gt;"Pending",E64=""),AND(OR(D64="Held",D64="No-show"),E64&lt;C64)),"Check dates/outcome",""))</x:f>
      </x:c>
    </x:row>
    <x:row r="65" ht="23" customHeight="1">
      <x:c r="A65" s="5"/>
      <x:c r="B65" s="5"/>
      <x:c r="C65" s="6"/>
      <x:c r="D65" s="5"/>
      <x:c r="E65" s="6"/>
      <x:c r="F65" s="5"/>
      <x:c r="G65" s="2" t="str">
        <x:f>IF(A65="","",IF(COUNTIFS($A$6:$A$605,A65)&gt;1,"Duplicate",""))</x:f>
      </x:c>
      <x:c r="H65" s="2" t="str">
        <x:f>IF(A65="","",IF(COUNTIFS(Leads!$A$6:$A$505,B65)&lt;&gt;1,"Unknown/duplicate lead",""))</x:f>
      </x:c>
      <x:c r="I65" s="2" t="str">
        <x:f>IF(A65="","",IF(OR(C65="",D65="",AND(D65&lt;&gt;"Pending",E65=""),AND(OR(D65="Held",D65="No-show"),E65&lt;C65)),"Check dates/outcome",""))</x:f>
      </x:c>
    </x:row>
    <x:row r="66" ht="23" customHeight="1">
      <x:c r="A66" s="5"/>
      <x:c r="B66" s="5"/>
      <x:c r="C66" s="6"/>
      <x:c r="D66" s="5"/>
      <x:c r="E66" s="6"/>
      <x:c r="F66" s="5"/>
      <x:c r="G66" s="2" t="str">
        <x:f>IF(A66="","",IF(COUNTIFS($A$6:$A$605,A66)&gt;1,"Duplicate",""))</x:f>
      </x:c>
      <x:c r="H66" s="2" t="str">
        <x:f>IF(A66="","",IF(COUNTIFS(Leads!$A$6:$A$505,B66)&lt;&gt;1,"Unknown/duplicate lead",""))</x:f>
      </x:c>
      <x:c r="I66" s="2" t="str">
        <x:f>IF(A66="","",IF(OR(C66="",D66="",AND(D66&lt;&gt;"Pending",E66=""),AND(OR(D66="Held",D66="No-show"),E66&lt;C66)),"Check dates/outcome",""))</x:f>
      </x:c>
    </x:row>
    <x:row r="67" ht="23" customHeight="1">
      <x:c r="A67" s="5"/>
      <x:c r="B67" s="5"/>
      <x:c r="C67" s="6"/>
      <x:c r="D67" s="5"/>
      <x:c r="E67" s="6"/>
      <x:c r="F67" s="5"/>
      <x:c r="G67" s="2" t="str">
        <x:f>IF(A67="","",IF(COUNTIFS($A$6:$A$605,A67)&gt;1,"Duplicate",""))</x:f>
      </x:c>
      <x:c r="H67" s="2" t="str">
        <x:f>IF(A67="","",IF(COUNTIFS(Leads!$A$6:$A$505,B67)&lt;&gt;1,"Unknown/duplicate lead",""))</x:f>
      </x:c>
      <x:c r="I67" s="2" t="str">
        <x:f>IF(A67="","",IF(OR(C67="",D67="",AND(D67&lt;&gt;"Pending",E67=""),AND(OR(D67="Held",D67="No-show"),E67&lt;C67)),"Check dates/outcome",""))</x:f>
      </x:c>
    </x:row>
    <x:row r="68" ht="23" customHeight="1">
      <x:c r="A68" s="5"/>
      <x:c r="B68" s="5"/>
      <x:c r="C68" s="6"/>
      <x:c r="D68" s="5"/>
      <x:c r="E68" s="6"/>
      <x:c r="F68" s="5"/>
      <x:c r="G68" s="2" t="str">
        <x:f>IF(A68="","",IF(COUNTIFS($A$6:$A$605,A68)&gt;1,"Duplicate",""))</x:f>
      </x:c>
      <x:c r="H68" s="2" t="str">
        <x:f>IF(A68="","",IF(COUNTIFS(Leads!$A$6:$A$505,B68)&lt;&gt;1,"Unknown/duplicate lead",""))</x:f>
      </x:c>
      <x:c r="I68" s="2" t="str">
        <x:f>IF(A68="","",IF(OR(C68="",D68="",AND(D68&lt;&gt;"Pending",E68=""),AND(OR(D68="Held",D68="No-show"),E68&lt;C68)),"Check dates/outcome",""))</x:f>
      </x:c>
    </x:row>
    <x:row r="69" ht="23" customHeight="1">
      <x:c r="A69" s="5"/>
      <x:c r="B69" s="5"/>
      <x:c r="C69" s="6"/>
      <x:c r="D69" s="5"/>
      <x:c r="E69" s="6"/>
      <x:c r="F69" s="5"/>
      <x:c r="G69" s="2" t="str">
        <x:f>IF(A69="","",IF(COUNTIFS($A$6:$A$605,A69)&gt;1,"Duplicate",""))</x:f>
      </x:c>
      <x:c r="H69" s="2" t="str">
        <x:f>IF(A69="","",IF(COUNTIFS(Leads!$A$6:$A$505,B69)&lt;&gt;1,"Unknown/duplicate lead",""))</x:f>
      </x:c>
      <x:c r="I69" s="2" t="str">
        <x:f>IF(A69="","",IF(OR(C69="",D69="",AND(D69&lt;&gt;"Pending",E69=""),AND(OR(D69="Held",D69="No-show"),E69&lt;C69)),"Check dates/outcome",""))</x:f>
      </x:c>
    </x:row>
    <x:row r="70" ht="23" customHeight="1">
      <x:c r="A70" s="5"/>
      <x:c r="B70" s="5"/>
      <x:c r="C70" s="6"/>
      <x:c r="D70" s="5"/>
      <x:c r="E70" s="6"/>
      <x:c r="F70" s="5"/>
      <x:c r="G70" s="2" t="str">
        <x:f>IF(A70="","",IF(COUNTIFS($A$6:$A$605,A70)&gt;1,"Duplicate",""))</x:f>
      </x:c>
      <x:c r="H70" s="2" t="str">
        <x:f>IF(A70="","",IF(COUNTIFS(Leads!$A$6:$A$505,B70)&lt;&gt;1,"Unknown/duplicate lead",""))</x:f>
      </x:c>
      <x:c r="I70" s="2" t="str">
        <x:f>IF(A70="","",IF(OR(C70="",D70="",AND(D70&lt;&gt;"Pending",E70=""),AND(OR(D70="Held",D70="No-show"),E70&lt;C70)),"Check dates/outcome",""))</x:f>
      </x:c>
    </x:row>
    <x:row r="71" ht="23" customHeight="1">
      <x:c r="A71" s="5"/>
      <x:c r="B71" s="5"/>
      <x:c r="C71" s="6"/>
      <x:c r="D71" s="5"/>
      <x:c r="E71" s="6"/>
      <x:c r="F71" s="5"/>
      <x:c r="G71" s="2" t="str">
        <x:f>IF(A71="","",IF(COUNTIFS($A$6:$A$605,A71)&gt;1,"Duplicate",""))</x:f>
      </x:c>
      <x:c r="H71" s="2" t="str">
        <x:f>IF(A71="","",IF(COUNTIFS(Leads!$A$6:$A$505,B71)&lt;&gt;1,"Unknown/duplicate lead",""))</x:f>
      </x:c>
      <x:c r="I71" s="2" t="str">
        <x:f>IF(A71="","",IF(OR(C71="",D71="",AND(D71&lt;&gt;"Pending",E71=""),AND(OR(D71="Held",D71="No-show"),E71&lt;C71)),"Check dates/outcome",""))</x:f>
      </x:c>
    </x:row>
    <x:row r="72" ht="23" customHeight="1">
      <x:c r="A72" s="5"/>
      <x:c r="B72" s="5"/>
      <x:c r="C72" s="6"/>
      <x:c r="D72" s="5"/>
      <x:c r="E72" s="6"/>
      <x:c r="F72" s="5"/>
      <x:c r="G72" s="2" t="str">
        <x:f>IF(A72="","",IF(COUNTIFS($A$6:$A$605,A72)&gt;1,"Duplicate",""))</x:f>
      </x:c>
      <x:c r="H72" s="2" t="str">
        <x:f>IF(A72="","",IF(COUNTIFS(Leads!$A$6:$A$505,B72)&lt;&gt;1,"Unknown/duplicate lead",""))</x:f>
      </x:c>
      <x:c r="I72" s="2" t="str">
        <x:f>IF(A72="","",IF(OR(C72="",D72="",AND(D72&lt;&gt;"Pending",E72=""),AND(OR(D72="Held",D72="No-show"),E72&lt;C72)),"Check dates/outcome",""))</x:f>
      </x:c>
    </x:row>
    <x:row r="73" ht="23" customHeight="1">
      <x:c r="A73" s="5"/>
      <x:c r="B73" s="5"/>
      <x:c r="C73" s="6"/>
      <x:c r="D73" s="5"/>
      <x:c r="E73" s="6"/>
      <x:c r="F73" s="5"/>
      <x:c r="G73" s="2" t="str">
        <x:f>IF(A73="","",IF(COUNTIFS($A$6:$A$605,A73)&gt;1,"Duplicate",""))</x:f>
      </x:c>
      <x:c r="H73" s="2" t="str">
        <x:f>IF(A73="","",IF(COUNTIFS(Leads!$A$6:$A$505,B73)&lt;&gt;1,"Unknown/duplicate lead",""))</x:f>
      </x:c>
      <x:c r="I73" s="2" t="str">
        <x:f>IF(A73="","",IF(OR(C73="",D73="",AND(D73&lt;&gt;"Pending",E73=""),AND(OR(D73="Held",D73="No-show"),E73&lt;C73)),"Check dates/outcome",""))</x:f>
      </x:c>
    </x:row>
    <x:row r="74" ht="23" customHeight="1">
      <x:c r="A74" s="5"/>
      <x:c r="B74" s="5"/>
      <x:c r="C74" s="6"/>
      <x:c r="D74" s="5"/>
      <x:c r="E74" s="6"/>
      <x:c r="F74" s="5"/>
      <x:c r="G74" s="2" t="str">
        <x:f>IF(A74="","",IF(COUNTIFS($A$6:$A$605,A74)&gt;1,"Duplicate",""))</x:f>
      </x:c>
      <x:c r="H74" s="2" t="str">
        <x:f>IF(A74="","",IF(COUNTIFS(Leads!$A$6:$A$505,B74)&lt;&gt;1,"Unknown/duplicate lead",""))</x:f>
      </x:c>
      <x:c r="I74" s="2" t="str">
        <x:f>IF(A74="","",IF(OR(C74="",D74="",AND(D74&lt;&gt;"Pending",E74=""),AND(OR(D74="Held",D74="No-show"),E74&lt;C74)),"Check dates/outcome",""))</x:f>
      </x:c>
    </x:row>
    <x:row r="75" ht="23" customHeight="1">
      <x:c r="A75" s="5"/>
      <x:c r="B75" s="5"/>
      <x:c r="C75" s="6"/>
      <x:c r="D75" s="5"/>
      <x:c r="E75" s="6"/>
      <x:c r="F75" s="5"/>
      <x:c r="G75" s="2" t="str">
        <x:f>IF(A75="","",IF(COUNTIFS($A$6:$A$605,A75)&gt;1,"Duplicate",""))</x:f>
      </x:c>
      <x:c r="H75" s="2" t="str">
        <x:f>IF(A75="","",IF(COUNTIFS(Leads!$A$6:$A$505,B75)&lt;&gt;1,"Unknown/duplicate lead",""))</x:f>
      </x:c>
      <x:c r="I75" s="2" t="str">
        <x:f>IF(A75="","",IF(OR(C75="",D75="",AND(D75&lt;&gt;"Pending",E75=""),AND(OR(D75="Held",D75="No-show"),E75&lt;C75)),"Check dates/outcome",""))</x:f>
      </x:c>
    </x:row>
    <x:row r="76" ht="23" customHeight="1">
      <x:c r="A76" s="5"/>
      <x:c r="B76" s="5"/>
      <x:c r="C76" s="6"/>
      <x:c r="D76" s="5"/>
      <x:c r="E76" s="6"/>
      <x:c r="F76" s="5"/>
      <x:c r="G76" s="2" t="str">
        <x:f>IF(A76="","",IF(COUNTIFS($A$6:$A$605,A76)&gt;1,"Duplicate",""))</x:f>
      </x:c>
      <x:c r="H76" s="2" t="str">
        <x:f>IF(A76="","",IF(COUNTIFS(Leads!$A$6:$A$505,B76)&lt;&gt;1,"Unknown/duplicate lead",""))</x:f>
      </x:c>
      <x:c r="I76" s="2" t="str">
        <x:f>IF(A76="","",IF(OR(C76="",D76="",AND(D76&lt;&gt;"Pending",E76=""),AND(OR(D76="Held",D76="No-show"),E76&lt;C76)),"Check dates/outcome",""))</x:f>
      </x:c>
    </x:row>
    <x:row r="77" ht="23" customHeight="1">
      <x:c r="A77" s="5"/>
      <x:c r="B77" s="5"/>
      <x:c r="C77" s="6"/>
      <x:c r="D77" s="5"/>
      <x:c r="E77" s="6"/>
      <x:c r="F77" s="5"/>
      <x:c r="G77" s="2" t="str">
        <x:f>IF(A77="","",IF(COUNTIFS($A$6:$A$605,A77)&gt;1,"Duplicate",""))</x:f>
      </x:c>
      <x:c r="H77" s="2" t="str">
        <x:f>IF(A77="","",IF(COUNTIFS(Leads!$A$6:$A$505,B77)&lt;&gt;1,"Unknown/duplicate lead",""))</x:f>
      </x:c>
      <x:c r="I77" s="2" t="str">
        <x:f>IF(A77="","",IF(OR(C77="",D77="",AND(D77&lt;&gt;"Pending",E77=""),AND(OR(D77="Held",D77="No-show"),E77&lt;C77)),"Check dates/outcome",""))</x:f>
      </x:c>
    </x:row>
    <x:row r="78" ht="23" customHeight="1">
      <x:c r="A78" s="5"/>
      <x:c r="B78" s="5"/>
      <x:c r="C78" s="6"/>
      <x:c r="D78" s="5"/>
      <x:c r="E78" s="6"/>
      <x:c r="F78" s="5"/>
      <x:c r="G78" s="2" t="str">
        <x:f>IF(A78="","",IF(COUNTIFS($A$6:$A$605,A78)&gt;1,"Duplicate",""))</x:f>
      </x:c>
      <x:c r="H78" s="2" t="str">
        <x:f>IF(A78="","",IF(COUNTIFS(Leads!$A$6:$A$505,B78)&lt;&gt;1,"Unknown/duplicate lead",""))</x:f>
      </x:c>
      <x:c r="I78" s="2" t="str">
        <x:f>IF(A78="","",IF(OR(C78="",D78="",AND(D78&lt;&gt;"Pending",E78=""),AND(OR(D78="Held",D78="No-show"),E78&lt;C78)),"Check dates/outcome",""))</x:f>
      </x:c>
    </x:row>
    <x:row r="79" ht="23" customHeight="1">
      <x:c r="A79" s="5"/>
      <x:c r="B79" s="5"/>
      <x:c r="C79" s="6"/>
      <x:c r="D79" s="5"/>
      <x:c r="E79" s="6"/>
      <x:c r="F79" s="5"/>
      <x:c r="G79" s="2" t="str">
        <x:f>IF(A79="","",IF(COUNTIFS($A$6:$A$605,A79)&gt;1,"Duplicate",""))</x:f>
      </x:c>
      <x:c r="H79" s="2" t="str">
        <x:f>IF(A79="","",IF(COUNTIFS(Leads!$A$6:$A$505,B79)&lt;&gt;1,"Unknown/duplicate lead",""))</x:f>
      </x:c>
      <x:c r="I79" s="2" t="str">
        <x:f>IF(A79="","",IF(OR(C79="",D79="",AND(D79&lt;&gt;"Pending",E79=""),AND(OR(D79="Held",D79="No-show"),E79&lt;C79)),"Check dates/outcome",""))</x:f>
      </x:c>
    </x:row>
    <x:row r="80" ht="23" customHeight="1">
      <x:c r="A80" s="5"/>
      <x:c r="B80" s="5"/>
      <x:c r="C80" s="6"/>
      <x:c r="D80" s="5"/>
      <x:c r="E80" s="6"/>
      <x:c r="F80" s="5"/>
      <x:c r="G80" s="2" t="str">
        <x:f>IF(A80="","",IF(COUNTIFS($A$6:$A$605,A80)&gt;1,"Duplicate",""))</x:f>
      </x:c>
      <x:c r="H80" s="2" t="str">
        <x:f>IF(A80="","",IF(COUNTIFS(Leads!$A$6:$A$505,B80)&lt;&gt;1,"Unknown/duplicate lead",""))</x:f>
      </x:c>
      <x:c r="I80" s="2" t="str">
        <x:f>IF(A80="","",IF(OR(C80="",D80="",AND(D80&lt;&gt;"Pending",E80=""),AND(OR(D80="Held",D80="No-show"),E80&lt;C80)),"Check dates/outcome",""))</x:f>
      </x:c>
    </x:row>
    <x:row r="81" ht="23" customHeight="1">
      <x:c r="A81" s="5"/>
      <x:c r="B81" s="5"/>
      <x:c r="C81" s="6"/>
      <x:c r="D81" s="5"/>
      <x:c r="E81" s="6"/>
      <x:c r="F81" s="5"/>
      <x:c r="G81" s="2" t="str">
        <x:f>IF(A81="","",IF(COUNTIFS($A$6:$A$605,A81)&gt;1,"Duplicate",""))</x:f>
      </x:c>
      <x:c r="H81" s="2" t="str">
        <x:f>IF(A81="","",IF(COUNTIFS(Leads!$A$6:$A$505,B81)&lt;&gt;1,"Unknown/duplicate lead",""))</x:f>
      </x:c>
      <x:c r="I81" s="2" t="str">
        <x:f>IF(A81="","",IF(OR(C81="",D81="",AND(D81&lt;&gt;"Pending",E81=""),AND(OR(D81="Held",D81="No-show"),E81&lt;C81)),"Check dates/outcome",""))</x:f>
      </x:c>
    </x:row>
    <x:row r="82" ht="23" customHeight="1">
      <x:c r="A82" s="5"/>
      <x:c r="B82" s="5"/>
      <x:c r="C82" s="6"/>
      <x:c r="D82" s="5"/>
      <x:c r="E82" s="6"/>
      <x:c r="F82" s="5"/>
      <x:c r="G82" s="2" t="str">
        <x:f>IF(A82="","",IF(COUNTIFS($A$6:$A$605,A82)&gt;1,"Duplicate",""))</x:f>
      </x:c>
      <x:c r="H82" s="2" t="str">
        <x:f>IF(A82="","",IF(COUNTIFS(Leads!$A$6:$A$505,B82)&lt;&gt;1,"Unknown/duplicate lead",""))</x:f>
      </x:c>
      <x:c r="I82" s="2" t="str">
        <x:f>IF(A82="","",IF(OR(C82="",D82="",AND(D82&lt;&gt;"Pending",E82=""),AND(OR(D82="Held",D82="No-show"),E82&lt;C82)),"Check dates/outcome",""))</x:f>
      </x:c>
    </x:row>
    <x:row r="83" ht="23" customHeight="1">
      <x:c r="A83" s="5"/>
      <x:c r="B83" s="5"/>
      <x:c r="C83" s="6"/>
      <x:c r="D83" s="5"/>
      <x:c r="E83" s="6"/>
      <x:c r="F83" s="5"/>
      <x:c r="G83" s="2" t="str">
        <x:f>IF(A83="","",IF(COUNTIFS($A$6:$A$605,A83)&gt;1,"Duplicate",""))</x:f>
      </x:c>
      <x:c r="H83" s="2" t="str">
        <x:f>IF(A83="","",IF(COUNTIFS(Leads!$A$6:$A$505,B83)&lt;&gt;1,"Unknown/duplicate lead",""))</x:f>
      </x:c>
      <x:c r="I83" s="2" t="str">
        <x:f>IF(A83="","",IF(OR(C83="",D83="",AND(D83&lt;&gt;"Pending",E83=""),AND(OR(D83="Held",D83="No-show"),E83&lt;C83)),"Check dates/outcome",""))</x:f>
      </x:c>
    </x:row>
    <x:row r="84" ht="23" customHeight="1">
      <x:c r="A84" s="5"/>
      <x:c r="B84" s="5"/>
      <x:c r="C84" s="6"/>
      <x:c r="D84" s="5"/>
      <x:c r="E84" s="6"/>
      <x:c r="F84" s="5"/>
      <x:c r="G84" s="2" t="str">
        <x:f>IF(A84="","",IF(COUNTIFS($A$6:$A$605,A84)&gt;1,"Duplicate",""))</x:f>
      </x:c>
      <x:c r="H84" s="2" t="str">
        <x:f>IF(A84="","",IF(COUNTIFS(Leads!$A$6:$A$505,B84)&lt;&gt;1,"Unknown/duplicate lead",""))</x:f>
      </x:c>
      <x:c r="I84" s="2" t="str">
        <x:f>IF(A84="","",IF(OR(C84="",D84="",AND(D84&lt;&gt;"Pending",E84=""),AND(OR(D84="Held",D84="No-show"),E84&lt;C84)),"Check dates/outcome",""))</x:f>
      </x:c>
    </x:row>
    <x:row r="85" ht="23" customHeight="1">
      <x:c r="A85" s="5"/>
      <x:c r="B85" s="5"/>
      <x:c r="C85" s="6"/>
      <x:c r="D85" s="5"/>
      <x:c r="E85" s="6"/>
      <x:c r="F85" s="5"/>
      <x:c r="G85" s="2" t="str">
        <x:f>IF(A85="","",IF(COUNTIFS($A$6:$A$605,A85)&gt;1,"Duplicate",""))</x:f>
      </x:c>
      <x:c r="H85" s="2" t="str">
        <x:f>IF(A85="","",IF(COUNTIFS(Leads!$A$6:$A$505,B85)&lt;&gt;1,"Unknown/duplicate lead",""))</x:f>
      </x:c>
      <x:c r="I85" s="2" t="str">
        <x:f>IF(A85="","",IF(OR(C85="",D85="",AND(D85&lt;&gt;"Pending",E85=""),AND(OR(D85="Held",D85="No-show"),E85&lt;C85)),"Check dates/outcome",""))</x:f>
      </x:c>
    </x:row>
    <x:row r="86" ht="23" customHeight="1">
      <x:c r="A86" s="5"/>
      <x:c r="B86" s="5"/>
      <x:c r="C86" s="6"/>
      <x:c r="D86" s="5"/>
      <x:c r="E86" s="6"/>
      <x:c r="F86" s="5"/>
      <x:c r="G86" s="2" t="str">
        <x:f>IF(A86="","",IF(COUNTIFS($A$6:$A$605,A86)&gt;1,"Duplicate",""))</x:f>
      </x:c>
      <x:c r="H86" s="2" t="str">
        <x:f>IF(A86="","",IF(COUNTIFS(Leads!$A$6:$A$505,B86)&lt;&gt;1,"Unknown/duplicate lead",""))</x:f>
      </x:c>
      <x:c r="I86" s="2" t="str">
        <x:f>IF(A86="","",IF(OR(C86="",D86="",AND(D86&lt;&gt;"Pending",E86=""),AND(OR(D86="Held",D86="No-show"),E86&lt;C86)),"Check dates/outcome",""))</x:f>
      </x:c>
    </x:row>
    <x:row r="87" ht="23" customHeight="1">
      <x:c r="A87" s="5"/>
      <x:c r="B87" s="5"/>
      <x:c r="C87" s="6"/>
      <x:c r="D87" s="5"/>
      <x:c r="E87" s="6"/>
      <x:c r="F87" s="5"/>
      <x:c r="G87" s="2" t="str">
        <x:f>IF(A87="","",IF(COUNTIFS($A$6:$A$605,A87)&gt;1,"Duplicate",""))</x:f>
      </x:c>
      <x:c r="H87" s="2" t="str">
        <x:f>IF(A87="","",IF(COUNTIFS(Leads!$A$6:$A$505,B87)&lt;&gt;1,"Unknown/duplicate lead",""))</x:f>
      </x:c>
      <x:c r="I87" s="2" t="str">
        <x:f>IF(A87="","",IF(OR(C87="",D87="",AND(D87&lt;&gt;"Pending",E87=""),AND(OR(D87="Held",D87="No-show"),E87&lt;C87)),"Check dates/outcome",""))</x:f>
      </x:c>
    </x:row>
    <x:row r="88" ht="23" customHeight="1">
      <x:c r="A88" s="5"/>
      <x:c r="B88" s="5"/>
      <x:c r="C88" s="6"/>
      <x:c r="D88" s="5"/>
      <x:c r="E88" s="6"/>
      <x:c r="F88" s="5"/>
      <x:c r="G88" s="2" t="str">
        <x:f>IF(A88="","",IF(COUNTIFS($A$6:$A$605,A88)&gt;1,"Duplicate",""))</x:f>
      </x:c>
      <x:c r="H88" s="2" t="str">
        <x:f>IF(A88="","",IF(COUNTIFS(Leads!$A$6:$A$505,B88)&lt;&gt;1,"Unknown/duplicate lead",""))</x:f>
      </x:c>
      <x:c r="I88" s="2" t="str">
        <x:f>IF(A88="","",IF(OR(C88="",D88="",AND(D88&lt;&gt;"Pending",E88=""),AND(OR(D88="Held",D88="No-show"),E88&lt;C88)),"Check dates/outcome",""))</x:f>
      </x:c>
    </x:row>
    <x:row r="89" ht="23" customHeight="1">
      <x:c r="A89" s="5"/>
      <x:c r="B89" s="5"/>
      <x:c r="C89" s="6"/>
      <x:c r="D89" s="5"/>
      <x:c r="E89" s="6"/>
      <x:c r="F89" s="5"/>
      <x:c r="G89" s="2" t="str">
        <x:f>IF(A89="","",IF(COUNTIFS($A$6:$A$605,A89)&gt;1,"Duplicate",""))</x:f>
      </x:c>
      <x:c r="H89" s="2" t="str">
        <x:f>IF(A89="","",IF(COUNTIFS(Leads!$A$6:$A$505,B89)&lt;&gt;1,"Unknown/duplicate lead",""))</x:f>
      </x:c>
      <x:c r="I89" s="2" t="str">
        <x:f>IF(A89="","",IF(OR(C89="",D89="",AND(D89&lt;&gt;"Pending",E89=""),AND(OR(D89="Held",D89="No-show"),E89&lt;C89)),"Check dates/outcome",""))</x:f>
      </x:c>
    </x:row>
    <x:row r="90" ht="23" customHeight="1">
      <x:c r="A90" s="5"/>
      <x:c r="B90" s="5"/>
      <x:c r="C90" s="6"/>
      <x:c r="D90" s="5"/>
      <x:c r="E90" s="6"/>
      <x:c r="F90" s="5"/>
      <x:c r="G90" s="2" t="str">
        <x:f>IF(A90="","",IF(COUNTIFS($A$6:$A$605,A90)&gt;1,"Duplicate",""))</x:f>
      </x:c>
      <x:c r="H90" s="2" t="str">
        <x:f>IF(A90="","",IF(COUNTIFS(Leads!$A$6:$A$505,B90)&lt;&gt;1,"Unknown/duplicate lead",""))</x:f>
      </x:c>
      <x:c r="I90" s="2" t="str">
        <x:f>IF(A90="","",IF(OR(C90="",D90="",AND(D90&lt;&gt;"Pending",E90=""),AND(OR(D90="Held",D90="No-show"),E90&lt;C90)),"Check dates/outcome",""))</x:f>
      </x:c>
    </x:row>
    <x:row r="91" ht="23" customHeight="1">
      <x:c r="A91" s="5"/>
      <x:c r="B91" s="5"/>
      <x:c r="C91" s="6"/>
      <x:c r="D91" s="5"/>
      <x:c r="E91" s="6"/>
      <x:c r="F91" s="5"/>
      <x:c r="G91" s="2" t="str">
        <x:f>IF(A91="","",IF(COUNTIFS($A$6:$A$605,A91)&gt;1,"Duplicate",""))</x:f>
      </x:c>
      <x:c r="H91" s="2" t="str">
        <x:f>IF(A91="","",IF(COUNTIFS(Leads!$A$6:$A$505,B91)&lt;&gt;1,"Unknown/duplicate lead",""))</x:f>
      </x:c>
      <x:c r="I91" s="2" t="str">
        <x:f>IF(A91="","",IF(OR(C91="",D91="",AND(D91&lt;&gt;"Pending",E91=""),AND(OR(D91="Held",D91="No-show"),E91&lt;C91)),"Check dates/outcome",""))</x:f>
      </x:c>
    </x:row>
    <x:row r="92" ht="23" customHeight="1">
      <x:c r="A92" s="5"/>
      <x:c r="B92" s="5"/>
      <x:c r="C92" s="6"/>
      <x:c r="D92" s="5"/>
      <x:c r="E92" s="6"/>
      <x:c r="F92" s="5"/>
      <x:c r="G92" s="2" t="str">
        <x:f>IF(A92="","",IF(COUNTIFS($A$6:$A$605,A92)&gt;1,"Duplicate",""))</x:f>
      </x:c>
      <x:c r="H92" s="2" t="str">
        <x:f>IF(A92="","",IF(COUNTIFS(Leads!$A$6:$A$505,B92)&lt;&gt;1,"Unknown/duplicate lead",""))</x:f>
      </x:c>
      <x:c r="I92" s="2" t="str">
        <x:f>IF(A92="","",IF(OR(C92="",D92="",AND(D92&lt;&gt;"Pending",E92=""),AND(OR(D92="Held",D92="No-show"),E92&lt;C92)),"Check dates/outcome",""))</x:f>
      </x:c>
    </x:row>
    <x:row r="93" ht="23" customHeight="1">
      <x:c r="A93" s="5"/>
      <x:c r="B93" s="5"/>
      <x:c r="C93" s="6"/>
      <x:c r="D93" s="5"/>
      <x:c r="E93" s="6"/>
      <x:c r="F93" s="5"/>
      <x:c r="G93" s="2" t="str">
        <x:f>IF(A93="","",IF(COUNTIFS($A$6:$A$605,A93)&gt;1,"Duplicate",""))</x:f>
      </x:c>
      <x:c r="H93" s="2" t="str">
        <x:f>IF(A93="","",IF(COUNTIFS(Leads!$A$6:$A$505,B93)&lt;&gt;1,"Unknown/duplicate lead",""))</x:f>
      </x:c>
      <x:c r="I93" s="2" t="str">
        <x:f>IF(A93="","",IF(OR(C93="",D93="",AND(D93&lt;&gt;"Pending",E93=""),AND(OR(D93="Held",D93="No-show"),E93&lt;C93)),"Check dates/outcome",""))</x:f>
      </x:c>
    </x:row>
    <x:row r="94" ht="23" customHeight="1">
      <x:c r="A94" s="5"/>
      <x:c r="B94" s="5"/>
      <x:c r="C94" s="6"/>
      <x:c r="D94" s="5"/>
      <x:c r="E94" s="6"/>
      <x:c r="F94" s="5"/>
      <x:c r="G94" s="2" t="str">
        <x:f>IF(A94="","",IF(COUNTIFS($A$6:$A$605,A94)&gt;1,"Duplicate",""))</x:f>
      </x:c>
      <x:c r="H94" s="2" t="str">
        <x:f>IF(A94="","",IF(COUNTIFS(Leads!$A$6:$A$505,B94)&lt;&gt;1,"Unknown/duplicate lead",""))</x:f>
      </x:c>
      <x:c r="I94" s="2" t="str">
        <x:f>IF(A94="","",IF(OR(C94="",D94="",AND(D94&lt;&gt;"Pending",E94=""),AND(OR(D94="Held",D94="No-show"),E94&lt;C94)),"Check dates/outcome",""))</x:f>
      </x:c>
    </x:row>
    <x:row r="95" ht="23" customHeight="1">
      <x:c r="A95" s="5"/>
      <x:c r="B95" s="5"/>
      <x:c r="C95" s="6"/>
      <x:c r="D95" s="5"/>
      <x:c r="E95" s="6"/>
      <x:c r="F95" s="5"/>
      <x:c r="G95" s="2" t="str">
        <x:f>IF(A95="","",IF(COUNTIFS($A$6:$A$605,A95)&gt;1,"Duplicate",""))</x:f>
      </x:c>
      <x:c r="H95" s="2" t="str">
        <x:f>IF(A95="","",IF(COUNTIFS(Leads!$A$6:$A$505,B95)&lt;&gt;1,"Unknown/duplicate lead",""))</x:f>
      </x:c>
      <x:c r="I95" s="2" t="str">
        <x:f>IF(A95="","",IF(OR(C95="",D95="",AND(D95&lt;&gt;"Pending",E95=""),AND(OR(D95="Held",D95="No-show"),E95&lt;C95)),"Check dates/outcome",""))</x:f>
      </x:c>
    </x:row>
    <x:row r="96" ht="23" customHeight="1">
      <x:c r="A96" s="5"/>
      <x:c r="B96" s="5"/>
      <x:c r="C96" s="6"/>
      <x:c r="D96" s="5"/>
      <x:c r="E96" s="6"/>
      <x:c r="F96" s="5"/>
      <x:c r="G96" s="2" t="str">
        <x:f>IF(A96="","",IF(COUNTIFS($A$6:$A$605,A96)&gt;1,"Duplicate",""))</x:f>
      </x:c>
      <x:c r="H96" s="2" t="str">
        <x:f>IF(A96="","",IF(COUNTIFS(Leads!$A$6:$A$505,B96)&lt;&gt;1,"Unknown/duplicate lead",""))</x:f>
      </x:c>
      <x:c r="I96" s="2" t="str">
        <x:f>IF(A96="","",IF(OR(C96="",D96="",AND(D96&lt;&gt;"Pending",E96=""),AND(OR(D96="Held",D96="No-show"),E96&lt;C96)),"Check dates/outcome",""))</x:f>
      </x:c>
    </x:row>
    <x:row r="97" ht="23" customHeight="1">
      <x:c r="A97" s="5"/>
      <x:c r="B97" s="5"/>
      <x:c r="C97" s="6"/>
      <x:c r="D97" s="5"/>
      <x:c r="E97" s="6"/>
      <x:c r="F97" s="5"/>
      <x:c r="G97" s="2" t="str">
        <x:f>IF(A97="","",IF(COUNTIFS($A$6:$A$605,A97)&gt;1,"Duplicate",""))</x:f>
      </x:c>
      <x:c r="H97" s="2" t="str">
        <x:f>IF(A97="","",IF(COUNTIFS(Leads!$A$6:$A$505,B97)&lt;&gt;1,"Unknown/duplicate lead",""))</x:f>
      </x:c>
      <x:c r="I97" s="2" t="str">
        <x:f>IF(A97="","",IF(OR(C97="",D97="",AND(D97&lt;&gt;"Pending",E97=""),AND(OR(D97="Held",D97="No-show"),E97&lt;C97)),"Check dates/outcome",""))</x:f>
      </x:c>
    </x:row>
    <x:row r="98" ht="23" customHeight="1">
      <x:c r="A98" s="5"/>
      <x:c r="B98" s="5"/>
      <x:c r="C98" s="6"/>
      <x:c r="D98" s="5"/>
      <x:c r="E98" s="6"/>
      <x:c r="F98" s="5"/>
      <x:c r="G98" s="2" t="str">
        <x:f>IF(A98="","",IF(COUNTIFS($A$6:$A$605,A98)&gt;1,"Duplicate",""))</x:f>
      </x:c>
      <x:c r="H98" s="2" t="str">
        <x:f>IF(A98="","",IF(COUNTIFS(Leads!$A$6:$A$505,B98)&lt;&gt;1,"Unknown/duplicate lead",""))</x:f>
      </x:c>
      <x:c r="I98" s="2" t="str">
        <x:f>IF(A98="","",IF(OR(C98="",D98="",AND(D98&lt;&gt;"Pending",E98=""),AND(OR(D98="Held",D98="No-show"),E98&lt;C98)),"Check dates/outcome",""))</x:f>
      </x:c>
    </x:row>
    <x:row r="99" ht="23" customHeight="1">
      <x:c r="A99" s="5"/>
      <x:c r="B99" s="5"/>
      <x:c r="C99" s="6"/>
      <x:c r="D99" s="5"/>
      <x:c r="E99" s="6"/>
      <x:c r="F99" s="5"/>
      <x:c r="G99" s="2" t="str">
        <x:f>IF(A99="","",IF(COUNTIFS($A$6:$A$605,A99)&gt;1,"Duplicate",""))</x:f>
      </x:c>
      <x:c r="H99" s="2" t="str">
        <x:f>IF(A99="","",IF(COUNTIFS(Leads!$A$6:$A$505,B99)&lt;&gt;1,"Unknown/duplicate lead",""))</x:f>
      </x:c>
      <x:c r="I99" s="2" t="str">
        <x:f>IF(A99="","",IF(OR(C99="",D99="",AND(D99&lt;&gt;"Pending",E99=""),AND(OR(D99="Held",D99="No-show"),E99&lt;C99)),"Check dates/outcome",""))</x:f>
      </x:c>
    </x:row>
    <x:row r="100" ht="23" customHeight="1">
      <x:c r="A100" s="5"/>
      <x:c r="B100" s="5"/>
      <x:c r="C100" s="6"/>
      <x:c r="D100" s="5"/>
      <x:c r="E100" s="6"/>
      <x:c r="F100" s="5"/>
      <x:c r="G100" s="2" t="str">
        <x:f>IF(A100="","",IF(COUNTIFS($A$6:$A$605,A100)&gt;1,"Duplicate",""))</x:f>
      </x:c>
      <x:c r="H100" s="2" t="str">
        <x:f>IF(A100="","",IF(COUNTIFS(Leads!$A$6:$A$505,B100)&lt;&gt;1,"Unknown/duplicate lead",""))</x:f>
      </x:c>
      <x:c r="I100" s="2" t="str">
        <x:f>IF(A100="","",IF(OR(C100="",D100="",AND(D100&lt;&gt;"Pending",E100=""),AND(OR(D100="Held",D100="No-show"),E100&lt;C100)),"Check dates/outcome",""))</x:f>
      </x:c>
    </x:row>
    <x:row r="101" ht="23" customHeight="1">
      <x:c r="A101" s="5"/>
      <x:c r="B101" s="5"/>
      <x:c r="C101" s="6"/>
      <x:c r="D101" s="5"/>
      <x:c r="E101" s="6"/>
      <x:c r="F101" s="5"/>
      <x:c r="G101" s="2" t="str">
        <x:f>IF(A101="","",IF(COUNTIFS($A$6:$A$605,A101)&gt;1,"Duplicate",""))</x:f>
      </x:c>
      <x:c r="H101" s="2" t="str">
        <x:f>IF(A101="","",IF(COUNTIFS(Leads!$A$6:$A$505,B101)&lt;&gt;1,"Unknown/duplicate lead",""))</x:f>
      </x:c>
      <x:c r="I101" s="2" t="str">
        <x:f>IF(A101="","",IF(OR(C101="",D101="",AND(D101&lt;&gt;"Pending",E101=""),AND(OR(D101="Held",D101="No-show"),E101&lt;C101)),"Check dates/outcome",""))</x:f>
      </x:c>
    </x:row>
    <x:row r="102" ht="23" customHeight="1">
      <x:c r="A102" s="5"/>
      <x:c r="B102" s="5"/>
      <x:c r="C102" s="6"/>
      <x:c r="D102" s="5"/>
      <x:c r="E102" s="6"/>
      <x:c r="F102" s="5"/>
      <x:c r="G102" s="2" t="str">
        <x:f>IF(A102="","",IF(COUNTIFS($A$6:$A$605,A102)&gt;1,"Duplicate",""))</x:f>
      </x:c>
      <x:c r="H102" s="2" t="str">
        <x:f>IF(A102="","",IF(COUNTIFS(Leads!$A$6:$A$505,B102)&lt;&gt;1,"Unknown/duplicate lead",""))</x:f>
      </x:c>
      <x:c r="I102" s="2" t="str">
        <x:f>IF(A102="","",IF(OR(C102="",D102="",AND(D102&lt;&gt;"Pending",E102=""),AND(OR(D102="Held",D102="No-show"),E102&lt;C102)),"Check dates/outcome",""))</x:f>
      </x:c>
    </x:row>
    <x:row r="103" ht="23" customHeight="1">
      <x:c r="A103" s="5"/>
      <x:c r="B103" s="5"/>
      <x:c r="C103" s="6"/>
      <x:c r="D103" s="5"/>
      <x:c r="E103" s="6"/>
      <x:c r="F103" s="5"/>
      <x:c r="G103" s="2" t="str">
        <x:f>IF(A103="","",IF(COUNTIFS($A$6:$A$605,A103)&gt;1,"Duplicate",""))</x:f>
      </x:c>
      <x:c r="H103" s="2" t="str">
        <x:f>IF(A103="","",IF(COUNTIFS(Leads!$A$6:$A$505,B103)&lt;&gt;1,"Unknown/duplicate lead",""))</x:f>
      </x:c>
      <x:c r="I103" s="2" t="str">
        <x:f>IF(A103="","",IF(OR(C103="",D103="",AND(D103&lt;&gt;"Pending",E103=""),AND(OR(D103="Held",D103="No-show"),E103&lt;C103)),"Check dates/outcome",""))</x:f>
      </x:c>
    </x:row>
    <x:row r="104" ht="23" customHeight="1">
      <x:c r="A104" s="5"/>
      <x:c r="B104" s="5"/>
      <x:c r="C104" s="6"/>
      <x:c r="D104" s="5"/>
      <x:c r="E104" s="6"/>
      <x:c r="F104" s="5"/>
      <x:c r="G104" s="2" t="str">
        <x:f>IF(A104="","",IF(COUNTIFS($A$6:$A$605,A104)&gt;1,"Duplicate",""))</x:f>
      </x:c>
      <x:c r="H104" s="2" t="str">
        <x:f>IF(A104="","",IF(COUNTIFS(Leads!$A$6:$A$505,B104)&lt;&gt;1,"Unknown/duplicate lead",""))</x:f>
      </x:c>
      <x:c r="I104" s="2" t="str">
        <x:f>IF(A104="","",IF(OR(C104="",D104="",AND(D104&lt;&gt;"Pending",E104=""),AND(OR(D104="Held",D104="No-show"),E104&lt;C104)),"Check dates/outcome",""))</x:f>
      </x:c>
    </x:row>
    <x:row r="105" ht="23" customHeight="1">
      <x:c r="A105" s="5"/>
      <x:c r="B105" s="5"/>
      <x:c r="C105" s="6"/>
      <x:c r="D105" s="5"/>
      <x:c r="E105" s="6"/>
      <x:c r="F105" s="5"/>
      <x:c r="G105" s="2" t="str">
        <x:f>IF(A105="","",IF(COUNTIFS($A$6:$A$605,A105)&gt;1,"Duplicate",""))</x:f>
      </x:c>
      <x:c r="H105" s="2" t="str">
        <x:f>IF(A105="","",IF(COUNTIFS(Leads!$A$6:$A$505,B105)&lt;&gt;1,"Unknown/duplicate lead",""))</x:f>
      </x:c>
      <x:c r="I105" s="2" t="str">
        <x:f>IF(A105="","",IF(OR(C105="",D105="",AND(D105&lt;&gt;"Pending",E105=""),AND(OR(D105="Held",D105="No-show"),E105&lt;C105)),"Check dates/outcome",""))</x:f>
      </x:c>
    </x:row>
    <x:row r="106" ht="23" customHeight="1">
      <x:c r="A106" s="5"/>
      <x:c r="B106" s="5"/>
      <x:c r="C106" s="6"/>
      <x:c r="D106" s="5"/>
      <x:c r="E106" s="6"/>
      <x:c r="F106" s="5"/>
      <x:c r="G106" s="2" t="str">
        <x:f>IF(A106="","",IF(COUNTIFS($A$6:$A$605,A106)&gt;1,"Duplicate",""))</x:f>
      </x:c>
      <x:c r="H106" s="2" t="str">
        <x:f>IF(A106="","",IF(COUNTIFS(Leads!$A$6:$A$505,B106)&lt;&gt;1,"Unknown/duplicate lead",""))</x:f>
      </x:c>
      <x:c r="I106" s="2" t="str">
        <x:f>IF(A106="","",IF(OR(C106="",D106="",AND(D106&lt;&gt;"Pending",E106=""),AND(OR(D106="Held",D106="No-show"),E106&lt;C106)),"Check dates/outcome",""))</x:f>
      </x:c>
    </x:row>
    <x:row r="107" ht="23" customHeight="1">
      <x:c r="A107" s="5"/>
      <x:c r="B107" s="5"/>
      <x:c r="C107" s="6"/>
      <x:c r="D107" s="5"/>
      <x:c r="E107" s="6"/>
      <x:c r="F107" s="5"/>
      <x:c r="G107" s="2" t="str">
        <x:f>IF(A107="","",IF(COUNTIFS($A$6:$A$605,A107)&gt;1,"Duplicate",""))</x:f>
      </x:c>
      <x:c r="H107" s="2" t="str">
        <x:f>IF(A107="","",IF(COUNTIFS(Leads!$A$6:$A$505,B107)&lt;&gt;1,"Unknown/duplicate lead",""))</x:f>
      </x:c>
      <x:c r="I107" s="2" t="str">
        <x:f>IF(A107="","",IF(OR(C107="",D107="",AND(D107&lt;&gt;"Pending",E107=""),AND(OR(D107="Held",D107="No-show"),E107&lt;C107)),"Check dates/outcome",""))</x:f>
      </x:c>
    </x:row>
    <x:row r="108" ht="23" customHeight="1">
      <x:c r="A108" s="5"/>
      <x:c r="B108" s="5"/>
      <x:c r="C108" s="6"/>
      <x:c r="D108" s="5"/>
      <x:c r="E108" s="6"/>
      <x:c r="F108" s="5"/>
      <x:c r="G108" s="2" t="str">
        <x:f>IF(A108="","",IF(COUNTIFS($A$6:$A$605,A108)&gt;1,"Duplicate",""))</x:f>
      </x:c>
      <x:c r="H108" s="2" t="str">
        <x:f>IF(A108="","",IF(COUNTIFS(Leads!$A$6:$A$505,B108)&lt;&gt;1,"Unknown/duplicate lead",""))</x:f>
      </x:c>
      <x:c r="I108" s="2" t="str">
        <x:f>IF(A108="","",IF(OR(C108="",D108="",AND(D108&lt;&gt;"Pending",E108=""),AND(OR(D108="Held",D108="No-show"),E108&lt;C108)),"Check dates/outcome",""))</x:f>
      </x:c>
    </x:row>
    <x:row r="109" ht="23" customHeight="1">
      <x:c r="A109" s="5"/>
      <x:c r="B109" s="5"/>
      <x:c r="C109" s="6"/>
      <x:c r="D109" s="5"/>
      <x:c r="E109" s="6"/>
      <x:c r="F109" s="5"/>
      <x:c r="G109" s="2" t="str">
        <x:f>IF(A109="","",IF(COUNTIFS($A$6:$A$605,A109)&gt;1,"Duplicate",""))</x:f>
      </x:c>
      <x:c r="H109" s="2" t="str">
        <x:f>IF(A109="","",IF(COUNTIFS(Leads!$A$6:$A$505,B109)&lt;&gt;1,"Unknown/duplicate lead",""))</x:f>
      </x:c>
      <x:c r="I109" s="2" t="str">
        <x:f>IF(A109="","",IF(OR(C109="",D109="",AND(D109&lt;&gt;"Pending",E109=""),AND(OR(D109="Held",D109="No-show"),E109&lt;C109)),"Check dates/outcome",""))</x:f>
      </x:c>
    </x:row>
    <x:row r="110" ht="23" customHeight="1">
      <x:c r="A110" s="5"/>
      <x:c r="B110" s="5"/>
      <x:c r="C110" s="6"/>
      <x:c r="D110" s="5"/>
      <x:c r="E110" s="6"/>
      <x:c r="F110" s="5"/>
      <x:c r="G110" s="2" t="str">
        <x:f>IF(A110="","",IF(COUNTIFS($A$6:$A$605,A110)&gt;1,"Duplicate",""))</x:f>
      </x:c>
      <x:c r="H110" s="2" t="str">
        <x:f>IF(A110="","",IF(COUNTIFS(Leads!$A$6:$A$505,B110)&lt;&gt;1,"Unknown/duplicate lead",""))</x:f>
      </x:c>
      <x:c r="I110" s="2" t="str">
        <x:f>IF(A110="","",IF(OR(C110="",D110="",AND(D110&lt;&gt;"Pending",E110=""),AND(OR(D110="Held",D110="No-show"),E110&lt;C110)),"Check dates/outcome",""))</x:f>
      </x:c>
    </x:row>
    <x:row r="111" ht="23" customHeight="1">
      <x:c r="A111" s="5"/>
      <x:c r="B111" s="5"/>
      <x:c r="C111" s="6"/>
      <x:c r="D111" s="5"/>
      <x:c r="E111" s="6"/>
      <x:c r="F111" s="5"/>
      <x:c r="G111" s="2" t="str">
        <x:f>IF(A111="","",IF(COUNTIFS($A$6:$A$605,A111)&gt;1,"Duplicate",""))</x:f>
      </x:c>
      <x:c r="H111" s="2" t="str">
        <x:f>IF(A111="","",IF(COUNTIFS(Leads!$A$6:$A$505,B111)&lt;&gt;1,"Unknown/duplicate lead",""))</x:f>
      </x:c>
      <x:c r="I111" s="2" t="str">
        <x:f>IF(A111="","",IF(OR(C111="",D111="",AND(D111&lt;&gt;"Pending",E111=""),AND(OR(D111="Held",D111="No-show"),E111&lt;C111)),"Check dates/outcome",""))</x:f>
      </x:c>
    </x:row>
    <x:row r="112" ht="23" customHeight="1">
      <x:c r="A112" s="5"/>
      <x:c r="B112" s="5"/>
      <x:c r="C112" s="6"/>
      <x:c r="D112" s="5"/>
      <x:c r="E112" s="6"/>
      <x:c r="F112" s="5"/>
      <x:c r="G112" s="2" t="str">
        <x:f>IF(A112="","",IF(COUNTIFS($A$6:$A$605,A112)&gt;1,"Duplicate",""))</x:f>
      </x:c>
      <x:c r="H112" s="2" t="str">
        <x:f>IF(A112="","",IF(COUNTIFS(Leads!$A$6:$A$505,B112)&lt;&gt;1,"Unknown/duplicate lead",""))</x:f>
      </x:c>
      <x:c r="I112" s="2" t="str">
        <x:f>IF(A112="","",IF(OR(C112="",D112="",AND(D112&lt;&gt;"Pending",E112=""),AND(OR(D112="Held",D112="No-show"),E112&lt;C112)),"Check dates/outcome",""))</x:f>
      </x:c>
    </x:row>
    <x:row r="113" ht="23" customHeight="1">
      <x:c r="A113" s="5"/>
      <x:c r="B113" s="5"/>
      <x:c r="C113" s="6"/>
      <x:c r="D113" s="5"/>
      <x:c r="E113" s="6"/>
      <x:c r="F113" s="5"/>
      <x:c r="G113" s="2" t="str">
        <x:f>IF(A113="","",IF(COUNTIFS($A$6:$A$605,A113)&gt;1,"Duplicate",""))</x:f>
      </x:c>
      <x:c r="H113" s="2" t="str">
        <x:f>IF(A113="","",IF(COUNTIFS(Leads!$A$6:$A$505,B113)&lt;&gt;1,"Unknown/duplicate lead",""))</x:f>
      </x:c>
      <x:c r="I113" s="2" t="str">
        <x:f>IF(A113="","",IF(OR(C113="",D113="",AND(D113&lt;&gt;"Pending",E113=""),AND(OR(D113="Held",D113="No-show"),E113&lt;C113)),"Check dates/outcome",""))</x:f>
      </x:c>
    </x:row>
    <x:row r="114" ht="23" customHeight="1">
      <x:c r="A114" s="5"/>
      <x:c r="B114" s="5"/>
      <x:c r="C114" s="6"/>
      <x:c r="D114" s="5"/>
      <x:c r="E114" s="6"/>
      <x:c r="F114" s="5"/>
      <x:c r="G114" s="2" t="str">
        <x:f>IF(A114="","",IF(COUNTIFS($A$6:$A$605,A114)&gt;1,"Duplicate",""))</x:f>
      </x:c>
      <x:c r="H114" s="2" t="str">
        <x:f>IF(A114="","",IF(COUNTIFS(Leads!$A$6:$A$505,B114)&lt;&gt;1,"Unknown/duplicate lead",""))</x:f>
      </x:c>
      <x:c r="I114" s="2" t="str">
        <x:f>IF(A114="","",IF(OR(C114="",D114="",AND(D114&lt;&gt;"Pending",E114=""),AND(OR(D114="Held",D114="No-show"),E114&lt;C114)),"Check dates/outcome",""))</x:f>
      </x:c>
    </x:row>
    <x:row r="115" ht="23" customHeight="1">
      <x:c r="A115" s="5"/>
      <x:c r="B115" s="5"/>
      <x:c r="C115" s="6"/>
      <x:c r="D115" s="5"/>
      <x:c r="E115" s="6"/>
      <x:c r="F115" s="5"/>
      <x:c r="G115" s="2" t="str">
        <x:f>IF(A115="","",IF(COUNTIFS($A$6:$A$605,A115)&gt;1,"Duplicate",""))</x:f>
      </x:c>
      <x:c r="H115" s="2" t="str">
        <x:f>IF(A115="","",IF(COUNTIFS(Leads!$A$6:$A$505,B115)&lt;&gt;1,"Unknown/duplicate lead",""))</x:f>
      </x:c>
      <x:c r="I115" s="2" t="str">
        <x:f>IF(A115="","",IF(OR(C115="",D115="",AND(D115&lt;&gt;"Pending",E115=""),AND(OR(D115="Held",D115="No-show"),E115&lt;C115)),"Check dates/outcome",""))</x:f>
      </x:c>
    </x:row>
    <x:row r="116" ht="23" customHeight="1">
      <x:c r="A116" s="5"/>
      <x:c r="B116" s="5"/>
      <x:c r="C116" s="6"/>
      <x:c r="D116" s="5"/>
      <x:c r="E116" s="6"/>
      <x:c r="F116" s="5"/>
      <x:c r="G116" s="2" t="str">
        <x:f>IF(A116="","",IF(COUNTIFS($A$6:$A$605,A116)&gt;1,"Duplicate",""))</x:f>
      </x:c>
      <x:c r="H116" s="2" t="str">
        <x:f>IF(A116="","",IF(COUNTIFS(Leads!$A$6:$A$505,B116)&lt;&gt;1,"Unknown/duplicate lead",""))</x:f>
      </x:c>
      <x:c r="I116" s="2" t="str">
        <x:f>IF(A116="","",IF(OR(C116="",D116="",AND(D116&lt;&gt;"Pending",E116=""),AND(OR(D116="Held",D116="No-show"),E116&lt;C116)),"Check dates/outcome",""))</x:f>
      </x:c>
    </x:row>
    <x:row r="117" ht="23" customHeight="1">
      <x:c r="A117" s="5"/>
      <x:c r="B117" s="5"/>
      <x:c r="C117" s="6"/>
      <x:c r="D117" s="5"/>
      <x:c r="E117" s="6"/>
      <x:c r="F117" s="5"/>
      <x:c r="G117" s="2" t="str">
        <x:f>IF(A117="","",IF(COUNTIFS($A$6:$A$605,A117)&gt;1,"Duplicate",""))</x:f>
      </x:c>
      <x:c r="H117" s="2" t="str">
        <x:f>IF(A117="","",IF(COUNTIFS(Leads!$A$6:$A$505,B117)&lt;&gt;1,"Unknown/duplicate lead",""))</x:f>
      </x:c>
      <x:c r="I117" s="2" t="str">
        <x:f>IF(A117="","",IF(OR(C117="",D117="",AND(D117&lt;&gt;"Pending",E117=""),AND(OR(D117="Held",D117="No-show"),E117&lt;C117)),"Check dates/outcome",""))</x:f>
      </x:c>
    </x:row>
    <x:row r="118" ht="23" customHeight="1">
      <x:c r="A118" s="5"/>
      <x:c r="B118" s="5"/>
      <x:c r="C118" s="6"/>
      <x:c r="D118" s="5"/>
      <x:c r="E118" s="6"/>
      <x:c r="F118" s="5"/>
      <x:c r="G118" s="2" t="str">
        <x:f>IF(A118="","",IF(COUNTIFS($A$6:$A$605,A118)&gt;1,"Duplicate",""))</x:f>
      </x:c>
      <x:c r="H118" s="2" t="str">
        <x:f>IF(A118="","",IF(COUNTIFS(Leads!$A$6:$A$505,B118)&lt;&gt;1,"Unknown/duplicate lead",""))</x:f>
      </x:c>
      <x:c r="I118" s="2" t="str">
        <x:f>IF(A118="","",IF(OR(C118="",D118="",AND(D118&lt;&gt;"Pending",E118=""),AND(OR(D118="Held",D118="No-show"),E118&lt;C118)),"Check dates/outcome",""))</x:f>
      </x:c>
    </x:row>
    <x:row r="119" ht="23" customHeight="1">
      <x:c r="A119" s="5"/>
      <x:c r="B119" s="5"/>
      <x:c r="C119" s="6"/>
      <x:c r="D119" s="5"/>
      <x:c r="E119" s="6"/>
      <x:c r="F119" s="5"/>
      <x:c r="G119" s="2" t="str">
        <x:f>IF(A119="","",IF(COUNTIFS($A$6:$A$605,A119)&gt;1,"Duplicate",""))</x:f>
      </x:c>
      <x:c r="H119" s="2" t="str">
        <x:f>IF(A119="","",IF(COUNTIFS(Leads!$A$6:$A$505,B119)&lt;&gt;1,"Unknown/duplicate lead",""))</x:f>
      </x:c>
      <x:c r="I119" s="2" t="str">
        <x:f>IF(A119="","",IF(OR(C119="",D119="",AND(D119&lt;&gt;"Pending",E119=""),AND(OR(D119="Held",D119="No-show"),E119&lt;C119)),"Check dates/outcome",""))</x:f>
      </x:c>
    </x:row>
    <x:row r="120" ht="23" customHeight="1">
      <x:c r="A120" s="5"/>
      <x:c r="B120" s="5"/>
      <x:c r="C120" s="6"/>
      <x:c r="D120" s="5"/>
      <x:c r="E120" s="6"/>
      <x:c r="F120" s="5"/>
      <x:c r="G120" s="2" t="str">
        <x:f>IF(A120="","",IF(COUNTIFS($A$6:$A$605,A120)&gt;1,"Duplicate",""))</x:f>
      </x:c>
      <x:c r="H120" s="2" t="str">
        <x:f>IF(A120="","",IF(COUNTIFS(Leads!$A$6:$A$505,B120)&lt;&gt;1,"Unknown/duplicate lead",""))</x:f>
      </x:c>
      <x:c r="I120" s="2" t="str">
        <x:f>IF(A120="","",IF(OR(C120="",D120="",AND(D120&lt;&gt;"Pending",E120=""),AND(OR(D120="Held",D120="No-show"),E120&lt;C120)),"Check dates/outcome",""))</x:f>
      </x:c>
    </x:row>
    <x:row r="121" ht="23" customHeight="1">
      <x:c r="A121" s="5"/>
      <x:c r="B121" s="5"/>
      <x:c r="C121" s="6"/>
      <x:c r="D121" s="5"/>
      <x:c r="E121" s="6"/>
      <x:c r="F121" s="5"/>
      <x:c r="G121" s="2" t="str">
        <x:f>IF(A121="","",IF(COUNTIFS($A$6:$A$605,A121)&gt;1,"Duplicate",""))</x:f>
      </x:c>
      <x:c r="H121" s="2" t="str">
        <x:f>IF(A121="","",IF(COUNTIFS(Leads!$A$6:$A$505,B121)&lt;&gt;1,"Unknown/duplicate lead",""))</x:f>
      </x:c>
      <x:c r="I121" s="2" t="str">
        <x:f>IF(A121="","",IF(OR(C121="",D121="",AND(D121&lt;&gt;"Pending",E121=""),AND(OR(D121="Held",D121="No-show"),E121&lt;C121)),"Check dates/outcome",""))</x:f>
      </x:c>
    </x:row>
    <x:row r="122" ht="23" customHeight="1">
      <x:c r="A122" s="5"/>
      <x:c r="B122" s="5"/>
      <x:c r="C122" s="6"/>
      <x:c r="D122" s="5"/>
      <x:c r="E122" s="6"/>
      <x:c r="F122" s="5"/>
      <x:c r="G122" s="2" t="str">
        <x:f>IF(A122="","",IF(COUNTIFS($A$6:$A$605,A122)&gt;1,"Duplicate",""))</x:f>
      </x:c>
      <x:c r="H122" s="2" t="str">
        <x:f>IF(A122="","",IF(COUNTIFS(Leads!$A$6:$A$505,B122)&lt;&gt;1,"Unknown/duplicate lead",""))</x:f>
      </x:c>
      <x:c r="I122" s="2" t="str">
        <x:f>IF(A122="","",IF(OR(C122="",D122="",AND(D122&lt;&gt;"Pending",E122=""),AND(OR(D122="Held",D122="No-show"),E122&lt;C122)),"Check dates/outcome",""))</x:f>
      </x:c>
    </x:row>
    <x:row r="123" ht="23" customHeight="1">
      <x:c r="A123" s="5"/>
      <x:c r="B123" s="5"/>
      <x:c r="C123" s="6"/>
      <x:c r="D123" s="5"/>
      <x:c r="E123" s="6"/>
      <x:c r="F123" s="5"/>
      <x:c r="G123" s="2" t="str">
        <x:f>IF(A123="","",IF(COUNTIFS($A$6:$A$605,A123)&gt;1,"Duplicate",""))</x:f>
      </x:c>
      <x:c r="H123" s="2" t="str">
        <x:f>IF(A123="","",IF(COUNTIFS(Leads!$A$6:$A$505,B123)&lt;&gt;1,"Unknown/duplicate lead",""))</x:f>
      </x:c>
      <x:c r="I123" s="2" t="str">
        <x:f>IF(A123="","",IF(OR(C123="",D123="",AND(D123&lt;&gt;"Pending",E123=""),AND(OR(D123="Held",D123="No-show"),E123&lt;C123)),"Check dates/outcome",""))</x:f>
      </x:c>
    </x:row>
    <x:row r="124" ht="23" customHeight="1">
      <x:c r="A124" s="5"/>
      <x:c r="B124" s="5"/>
      <x:c r="C124" s="6"/>
      <x:c r="D124" s="5"/>
      <x:c r="E124" s="6"/>
      <x:c r="F124" s="5"/>
      <x:c r="G124" s="2" t="str">
        <x:f>IF(A124="","",IF(COUNTIFS($A$6:$A$605,A124)&gt;1,"Duplicate",""))</x:f>
      </x:c>
      <x:c r="H124" s="2" t="str">
        <x:f>IF(A124="","",IF(COUNTIFS(Leads!$A$6:$A$505,B124)&lt;&gt;1,"Unknown/duplicate lead",""))</x:f>
      </x:c>
      <x:c r="I124" s="2" t="str">
        <x:f>IF(A124="","",IF(OR(C124="",D124="",AND(D124&lt;&gt;"Pending",E124=""),AND(OR(D124="Held",D124="No-show"),E124&lt;C124)),"Check dates/outcome",""))</x:f>
      </x:c>
    </x:row>
    <x:row r="125" ht="23" customHeight="1">
      <x:c r="A125" s="5"/>
      <x:c r="B125" s="5"/>
      <x:c r="C125" s="6"/>
      <x:c r="D125" s="5"/>
      <x:c r="E125" s="6"/>
      <x:c r="F125" s="5"/>
      <x:c r="G125" s="2" t="str">
        <x:f>IF(A125="","",IF(COUNTIFS($A$6:$A$605,A125)&gt;1,"Duplicate",""))</x:f>
      </x:c>
      <x:c r="H125" s="2" t="str">
        <x:f>IF(A125="","",IF(COUNTIFS(Leads!$A$6:$A$505,B125)&lt;&gt;1,"Unknown/duplicate lead",""))</x:f>
      </x:c>
      <x:c r="I125" s="2" t="str">
        <x:f>IF(A125="","",IF(OR(C125="",D125="",AND(D125&lt;&gt;"Pending",E125=""),AND(OR(D125="Held",D125="No-show"),E125&lt;C125)),"Check dates/outcome",""))</x:f>
      </x:c>
    </x:row>
    <x:row r="126" ht="23" customHeight="1">
      <x:c r="A126" s="5"/>
      <x:c r="B126" s="5"/>
      <x:c r="C126" s="6"/>
      <x:c r="D126" s="5"/>
      <x:c r="E126" s="6"/>
      <x:c r="F126" s="5"/>
      <x:c r="G126" s="2" t="str">
        <x:f>IF(A126="","",IF(COUNTIFS($A$6:$A$605,A126)&gt;1,"Duplicate",""))</x:f>
      </x:c>
      <x:c r="H126" s="2" t="str">
        <x:f>IF(A126="","",IF(COUNTIFS(Leads!$A$6:$A$505,B126)&lt;&gt;1,"Unknown/duplicate lead",""))</x:f>
      </x:c>
      <x:c r="I126" s="2" t="str">
        <x:f>IF(A126="","",IF(OR(C126="",D126="",AND(D126&lt;&gt;"Pending",E126=""),AND(OR(D126="Held",D126="No-show"),E126&lt;C126)),"Check dates/outcome",""))</x:f>
      </x:c>
    </x:row>
    <x:row r="127" ht="23" customHeight="1">
      <x:c r="A127" s="5"/>
      <x:c r="B127" s="5"/>
      <x:c r="C127" s="6"/>
      <x:c r="D127" s="5"/>
      <x:c r="E127" s="6"/>
      <x:c r="F127" s="5"/>
      <x:c r="G127" s="2" t="str">
        <x:f>IF(A127="","",IF(COUNTIFS($A$6:$A$605,A127)&gt;1,"Duplicate",""))</x:f>
      </x:c>
      <x:c r="H127" s="2" t="str">
        <x:f>IF(A127="","",IF(COUNTIFS(Leads!$A$6:$A$505,B127)&lt;&gt;1,"Unknown/duplicate lead",""))</x:f>
      </x:c>
      <x:c r="I127" s="2" t="str">
        <x:f>IF(A127="","",IF(OR(C127="",D127="",AND(D127&lt;&gt;"Pending",E127=""),AND(OR(D127="Held",D127="No-show"),E127&lt;C127)),"Check dates/outcome",""))</x:f>
      </x:c>
    </x:row>
    <x:row r="128" ht="23" customHeight="1">
      <x:c r="A128" s="5"/>
      <x:c r="B128" s="5"/>
      <x:c r="C128" s="6"/>
      <x:c r="D128" s="5"/>
      <x:c r="E128" s="6"/>
      <x:c r="F128" s="5"/>
      <x:c r="G128" s="2" t="str">
        <x:f>IF(A128="","",IF(COUNTIFS($A$6:$A$605,A128)&gt;1,"Duplicate",""))</x:f>
      </x:c>
      <x:c r="H128" s="2" t="str">
        <x:f>IF(A128="","",IF(COUNTIFS(Leads!$A$6:$A$505,B128)&lt;&gt;1,"Unknown/duplicate lead",""))</x:f>
      </x:c>
      <x:c r="I128" s="2" t="str">
        <x:f>IF(A128="","",IF(OR(C128="",D128="",AND(D128&lt;&gt;"Pending",E128=""),AND(OR(D128="Held",D128="No-show"),E128&lt;C128)),"Check dates/outcome",""))</x:f>
      </x:c>
    </x:row>
    <x:row r="129" ht="23" customHeight="1">
      <x:c r="A129" s="5"/>
      <x:c r="B129" s="5"/>
      <x:c r="C129" s="6"/>
      <x:c r="D129" s="5"/>
      <x:c r="E129" s="6"/>
      <x:c r="F129" s="5"/>
      <x:c r="G129" s="2" t="str">
        <x:f>IF(A129="","",IF(COUNTIFS($A$6:$A$605,A129)&gt;1,"Duplicate",""))</x:f>
      </x:c>
      <x:c r="H129" s="2" t="str">
        <x:f>IF(A129="","",IF(COUNTIFS(Leads!$A$6:$A$505,B129)&lt;&gt;1,"Unknown/duplicate lead",""))</x:f>
      </x:c>
      <x:c r="I129" s="2" t="str">
        <x:f>IF(A129="","",IF(OR(C129="",D129="",AND(D129&lt;&gt;"Pending",E129=""),AND(OR(D129="Held",D129="No-show"),E129&lt;C129)),"Check dates/outcome",""))</x:f>
      </x:c>
    </x:row>
    <x:row r="130" ht="23" customHeight="1">
      <x:c r="A130" s="5"/>
      <x:c r="B130" s="5"/>
      <x:c r="C130" s="6"/>
      <x:c r="D130" s="5"/>
      <x:c r="E130" s="6"/>
      <x:c r="F130" s="5"/>
      <x:c r="G130" s="2" t="str">
        <x:f>IF(A130="","",IF(COUNTIFS($A$6:$A$605,A130)&gt;1,"Duplicate",""))</x:f>
      </x:c>
      <x:c r="H130" s="2" t="str">
        <x:f>IF(A130="","",IF(COUNTIFS(Leads!$A$6:$A$505,B130)&lt;&gt;1,"Unknown/duplicate lead",""))</x:f>
      </x:c>
      <x:c r="I130" s="2" t="str">
        <x:f>IF(A130="","",IF(OR(C130="",D130="",AND(D130&lt;&gt;"Pending",E130=""),AND(OR(D130="Held",D130="No-show"),E130&lt;C130)),"Check dates/outcome",""))</x:f>
      </x:c>
    </x:row>
    <x:row r="131" ht="23" customHeight="1">
      <x:c r="A131" s="5"/>
      <x:c r="B131" s="5"/>
      <x:c r="C131" s="6"/>
      <x:c r="D131" s="5"/>
      <x:c r="E131" s="6"/>
      <x:c r="F131" s="5"/>
      <x:c r="G131" s="2" t="str">
        <x:f>IF(A131="","",IF(COUNTIFS($A$6:$A$605,A131)&gt;1,"Duplicate",""))</x:f>
      </x:c>
      <x:c r="H131" s="2" t="str">
        <x:f>IF(A131="","",IF(COUNTIFS(Leads!$A$6:$A$505,B131)&lt;&gt;1,"Unknown/duplicate lead",""))</x:f>
      </x:c>
      <x:c r="I131" s="2" t="str">
        <x:f>IF(A131="","",IF(OR(C131="",D131="",AND(D131&lt;&gt;"Pending",E131=""),AND(OR(D131="Held",D131="No-show"),E131&lt;C131)),"Check dates/outcome",""))</x:f>
      </x:c>
    </x:row>
    <x:row r="132" ht="23" customHeight="1">
      <x:c r="A132" s="5"/>
      <x:c r="B132" s="5"/>
      <x:c r="C132" s="6"/>
      <x:c r="D132" s="5"/>
      <x:c r="E132" s="6"/>
      <x:c r="F132" s="5"/>
      <x:c r="G132" s="2" t="str">
        <x:f>IF(A132="","",IF(COUNTIFS($A$6:$A$605,A132)&gt;1,"Duplicate",""))</x:f>
      </x:c>
      <x:c r="H132" s="2" t="str">
        <x:f>IF(A132="","",IF(COUNTIFS(Leads!$A$6:$A$505,B132)&lt;&gt;1,"Unknown/duplicate lead",""))</x:f>
      </x:c>
      <x:c r="I132" s="2" t="str">
        <x:f>IF(A132="","",IF(OR(C132="",D132="",AND(D132&lt;&gt;"Pending",E132=""),AND(OR(D132="Held",D132="No-show"),E132&lt;C132)),"Check dates/outcome",""))</x:f>
      </x:c>
    </x:row>
    <x:row r="133" ht="23" customHeight="1">
      <x:c r="A133" s="5"/>
      <x:c r="B133" s="5"/>
      <x:c r="C133" s="6"/>
      <x:c r="D133" s="5"/>
      <x:c r="E133" s="6"/>
      <x:c r="F133" s="5"/>
      <x:c r="G133" s="2" t="str">
        <x:f>IF(A133="","",IF(COUNTIFS($A$6:$A$605,A133)&gt;1,"Duplicate",""))</x:f>
      </x:c>
      <x:c r="H133" s="2" t="str">
        <x:f>IF(A133="","",IF(COUNTIFS(Leads!$A$6:$A$505,B133)&lt;&gt;1,"Unknown/duplicate lead",""))</x:f>
      </x:c>
      <x:c r="I133" s="2" t="str">
        <x:f>IF(A133="","",IF(OR(C133="",D133="",AND(D133&lt;&gt;"Pending",E133=""),AND(OR(D133="Held",D133="No-show"),E133&lt;C133)),"Check dates/outcome",""))</x:f>
      </x:c>
    </x:row>
    <x:row r="134" ht="23" customHeight="1">
      <x:c r="A134" s="5"/>
      <x:c r="B134" s="5"/>
      <x:c r="C134" s="6"/>
      <x:c r="D134" s="5"/>
      <x:c r="E134" s="6"/>
      <x:c r="F134" s="5"/>
      <x:c r="G134" s="2" t="str">
        <x:f>IF(A134="","",IF(COUNTIFS($A$6:$A$605,A134)&gt;1,"Duplicate",""))</x:f>
      </x:c>
      <x:c r="H134" s="2" t="str">
        <x:f>IF(A134="","",IF(COUNTIFS(Leads!$A$6:$A$505,B134)&lt;&gt;1,"Unknown/duplicate lead",""))</x:f>
      </x:c>
      <x:c r="I134" s="2" t="str">
        <x:f>IF(A134="","",IF(OR(C134="",D134="",AND(D134&lt;&gt;"Pending",E134=""),AND(OR(D134="Held",D134="No-show"),E134&lt;C134)),"Check dates/outcome",""))</x:f>
      </x:c>
    </x:row>
    <x:row r="135" ht="23" customHeight="1">
      <x:c r="A135" s="5"/>
      <x:c r="B135" s="5"/>
      <x:c r="C135" s="6"/>
      <x:c r="D135" s="5"/>
      <x:c r="E135" s="6"/>
      <x:c r="F135" s="5"/>
      <x:c r="G135" s="2" t="str">
        <x:f>IF(A135="","",IF(COUNTIFS($A$6:$A$605,A135)&gt;1,"Duplicate",""))</x:f>
      </x:c>
      <x:c r="H135" s="2" t="str">
        <x:f>IF(A135="","",IF(COUNTIFS(Leads!$A$6:$A$505,B135)&lt;&gt;1,"Unknown/duplicate lead",""))</x:f>
      </x:c>
      <x:c r="I135" s="2" t="str">
        <x:f>IF(A135="","",IF(OR(C135="",D135="",AND(D135&lt;&gt;"Pending",E135=""),AND(OR(D135="Held",D135="No-show"),E135&lt;C135)),"Check dates/outcome",""))</x:f>
      </x:c>
    </x:row>
    <x:row r="136" ht="23" customHeight="1">
      <x:c r="A136" s="5"/>
      <x:c r="B136" s="5"/>
      <x:c r="C136" s="6"/>
      <x:c r="D136" s="5"/>
      <x:c r="E136" s="6"/>
      <x:c r="F136" s="5"/>
      <x:c r="G136" s="2" t="str">
        <x:f>IF(A136="","",IF(COUNTIFS($A$6:$A$605,A136)&gt;1,"Duplicate",""))</x:f>
      </x:c>
      <x:c r="H136" s="2" t="str">
        <x:f>IF(A136="","",IF(COUNTIFS(Leads!$A$6:$A$505,B136)&lt;&gt;1,"Unknown/duplicate lead",""))</x:f>
      </x:c>
      <x:c r="I136" s="2" t="str">
        <x:f>IF(A136="","",IF(OR(C136="",D136="",AND(D136&lt;&gt;"Pending",E136=""),AND(OR(D136="Held",D136="No-show"),E136&lt;C136)),"Check dates/outcome",""))</x:f>
      </x:c>
    </x:row>
    <x:row r="137" ht="23" customHeight="1">
      <x:c r="A137" s="5"/>
      <x:c r="B137" s="5"/>
      <x:c r="C137" s="6"/>
      <x:c r="D137" s="5"/>
      <x:c r="E137" s="6"/>
      <x:c r="F137" s="5"/>
      <x:c r="G137" s="2" t="str">
        <x:f>IF(A137="","",IF(COUNTIFS($A$6:$A$605,A137)&gt;1,"Duplicate",""))</x:f>
      </x:c>
      <x:c r="H137" s="2" t="str">
        <x:f>IF(A137="","",IF(COUNTIFS(Leads!$A$6:$A$505,B137)&lt;&gt;1,"Unknown/duplicate lead",""))</x:f>
      </x:c>
      <x:c r="I137" s="2" t="str">
        <x:f>IF(A137="","",IF(OR(C137="",D137="",AND(D137&lt;&gt;"Pending",E137=""),AND(OR(D137="Held",D137="No-show"),E137&lt;C137)),"Check dates/outcome",""))</x:f>
      </x:c>
    </x:row>
    <x:row r="138" ht="23" customHeight="1">
      <x:c r="A138" s="5"/>
      <x:c r="B138" s="5"/>
      <x:c r="C138" s="6"/>
      <x:c r="D138" s="5"/>
      <x:c r="E138" s="6"/>
      <x:c r="F138" s="5"/>
      <x:c r="G138" s="2" t="str">
        <x:f>IF(A138="","",IF(COUNTIFS($A$6:$A$605,A138)&gt;1,"Duplicate",""))</x:f>
      </x:c>
      <x:c r="H138" s="2" t="str">
        <x:f>IF(A138="","",IF(COUNTIFS(Leads!$A$6:$A$505,B138)&lt;&gt;1,"Unknown/duplicate lead",""))</x:f>
      </x:c>
      <x:c r="I138" s="2" t="str">
        <x:f>IF(A138="","",IF(OR(C138="",D138="",AND(D138&lt;&gt;"Pending",E138=""),AND(OR(D138="Held",D138="No-show"),E138&lt;C138)),"Check dates/outcome",""))</x:f>
      </x:c>
    </x:row>
    <x:row r="139" ht="23" customHeight="1">
      <x:c r="A139" s="5"/>
      <x:c r="B139" s="5"/>
      <x:c r="C139" s="6"/>
      <x:c r="D139" s="5"/>
      <x:c r="E139" s="6"/>
      <x:c r="F139" s="5"/>
      <x:c r="G139" s="2" t="str">
        <x:f>IF(A139="","",IF(COUNTIFS($A$6:$A$605,A139)&gt;1,"Duplicate",""))</x:f>
      </x:c>
      <x:c r="H139" s="2" t="str">
        <x:f>IF(A139="","",IF(COUNTIFS(Leads!$A$6:$A$505,B139)&lt;&gt;1,"Unknown/duplicate lead",""))</x:f>
      </x:c>
      <x:c r="I139" s="2" t="str">
        <x:f>IF(A139="","",IF(OR(C139="",D139="",AND(D139&lt;&gt;"Pending",E139=""),AND(OR(D139="Held",D139="No-show"),E139&lt;C139)),"Check dates/outcome",""))</x:f>
      </x:c>
    </x:row>
    <x:row r="140" ht="23" customHeight="1">
      <x:c r="A140" s="5"/>
      <x:c r="B140" s="5"/>
      <x:c r="C140" s="6"/>
      <x:c r="D140" s="5"/>
      <x:c r="E140" s="6"/>
      <x:c r="F140" s="5"/>
      <x:c r="G140" s="2" t="str">
        <x:f>IF(A140="","",IF(COUNTIFS($A$6:$A$605,A140)&gt;1,"Duplicate",""))</x:f>
      </x:c>
      <x:c r="H140" s="2" t="str">
        <x:f>IF(A140="","",IF(COUNTIFS(Leads!$A$6:$A$505,B140)&lt;&gt;1,"Unknown/duplicate lead",""))</x:f>
      </x:c>
      <x:c r="I140" s="2" t="str">
        <x:f>IF(A140="","",IF(OR(C140="",D140="",AND(D140&lt;&gt;"Pending",E140=""),AND(OR(D140="Held",D140="No-show"),E140&lt;C140)),"Check dates/outcome",""))</x:f>
      </x:c>
    </x:row>
    <x:row r="141" ht="23" customHeight="1">
      <x:c r="A141" s="5"/>
      <x:c r="B141" s="5"/>
      <x:c r="C141" s="6"/>
      <x:c r="D141" s="5"/>
      <x:c r="E141" s="6"/>
      <x:c r="F141" s="5"/>
      <x:c r="G141" s="2" t="str">
        <x:f>IF(A141="","",IF(COUNTIFS($A$6:$A$605,A141)&gt;1,"Duplicate",""))</x:f>
      </x:c>
      <x:c r="H141" s="2" t="str">
        <x:f>IF(A141="","",IF(COUNTIFS(Leads!$A$6:$A$505,B141)&lt;&gt;1,"Unknown/duplicate lead",""))</x:f>
      </x:c>
      <x:c r="I141" s="2" t="str">
        <x:f>IF(A141="","",IF(OR(C141="",D141="",AND(D141&lt;&gt;"Pending",E141=""),AND(OR(D141="Held",D141="No-show"),E141&lt;C141)),"Check dates/outcome",""))</x:f>
      </x:c>
    </x:row>
    <x:row r="142" ht="23" customHeight="1">
      <x:c r="A142" s="5"/>
      <x:c r="B142" s="5"/>
      <x:c r="C142" s="6"/>
      <x:c r="D142" s="5"/>
      <x:c r="E142" s="6"/>
      <x:c r="F142" s="5"/>
      <x:c r="G142" s="2" t="str">
        <x:f>IF(A142="","",IF(COUNTIFS($A$6:$A$605,A142)&gt;1,"Duplicate",""))</x:f>
      </x:c>
      <x:c r="H142" s="2" t="str">
        <x:f>IF(A142="","",IF(COUNTIFS(Leads!$A$6:$A$505,B142)&lt;&gt;1,"Unknown/duplicate lead",""))</x:f>
      </x:c>
      <x:c r="I142" s="2" t="str">
        <x:f>IF(A142="","",IF(OR(C142="",D142="",AND(D142&lt;&gt;"Pending",E142=""),AND(OR(D142="Held",D142="No-show"),E142&lt;C142)),"Check dates/outcome",""))</x:f>
      </x:c>
    </x:row>
    <x:row r="143" ht="23" customHeight="1">
      <x:c r="A143" s="5"/>
      <x:c r="B143" s="5"/>
      <x:c r="C143" s="6"/>
      <x:c r="D143" s="5"/>
      <x:c r="E143" s="6"/>
      <x:c r="F143" s="5"/>
      <x:c r="G143" s="2" t="str">
        <x:f>IF(A143="","",IF(COUNTIFS($A$6:$A$605,A143)&gt;1,"Duplicate",""))</x:f>
      </x:c>
      <x:c r="H143" s="2" t="str">
        <x:f>IF(A143="","",IF(COUNTIFS(Leads!$A$6:$A$505,B143)&lt;&gt;1,"Unknown/duplicate lead",""))</x:f>
      </x:c>
      <x:c r="I143" s="2" t="str">
        <x:f>IF(A143="","",IF(OR(C143="",D143="",AND(D143&lt;&gt;"Pending",E143=""),AND(OR(D143="Held",D143="No-show"),E143&lt;C143)),"Check dates/outcome",""))</x:f>
      </x:c>
    </x:row>
    <x:row r="144" ht="23" customHeight="1">
      <x:c r="A144" s="5"/>
      <x:c r="B144" s="5"/>
      <x:c r="C144" s="6"/>
      <x:c r="D144" s="5"/>
      <x:c r="E144" s="6"/>
      <x:c r="F144" s="5"/>
      <x:c r="G144" s="2" t="str">
        <x:f>IF(A144="","",IF(COUNTIFS($A$6:$A$605,A144)&gt;1,"Duplicate",""))</x:f>
      </x:c>
      <x:c r="H144" s="2" t="str">
        <x:f>IF(A144="","",IF(COUNTIFS(Leads!$A$6:$A$505,B144)&lt;&gt;1,"Unknown/duplicate lead",""))</x:f>
      </x:c>
      <x:c r="I144" s="2" t="str">
        <x:f>IF(A144="","",IF(OR(C144="",D144="",AND(D144&lt;&gt;"Pending",E144=""),AND(OR(D144="Held",D144="No-show"),E144&lt;C144)),"Check dates/outcome",""))</x:f>
      </x:c>
    </x:row>
    <x:row r="145" ht="23" customHeight="1">
      <x:c r="A145" s="5"/>
      <x:c r="B145" s="5"/>
      <x:c r="C145" s="6"/>
      <x:c r="D145" s="5"/>
      <x:c r="E145" s="6"/>
      <x:c r="F145" s="5"/>
      <x:c r="G145" s="2" t="str">
        <x:f>IF(A145="","",IF(COUNTIFS($A$6:$A$605,A145)&gt;1,"Duplicate",""))</x:f>
      </x:c>
      <x:c r="H145" s="2" t="str">
        <x:f>IF(A145="","",IF(COUNTIFS(Leads!$A$6:$A$505,B145)&lt;&gt;1,"Unknown/duplicate lead",""))</x:f>
      </x:c>
      <x:c r="I145" s="2" t="str">
        <x:f>IF(A145="","",IF(OR(C145="",D145="",AND(D145&lt;&gt;"Pending",E145=""),AND(OR(D145="Held",D145="No-show"),E145&lt;C145)),"Check dates/outcome",""))</x:f>
      </x:c>
    </x:row>
    <x:row r="146" ht="23" customHeight="1">
      <x:c r="A146" s="5"/>
      <x:c r="B146" s="5"/>
      <x:c r="C146" s="6"/>
      <x:c r="D146" s="5"/>
      <x:c r="E146" s="6"/>
      <x:c r="F146" s="5"/>
      <x:c r="G146" s="2" t="str">
        <x:f>IF(A146="","",IF(COUNTIFS($A$6:$A$605,A146)&gt;1,"Duplicate",""))</x:f>
      </x:c>
      <x:c r="H146" s="2" t="str">
        <x:f>IF(A146="","",IF(COUNTIFS(Leads!$A$6:$A$505,B146)&lt;&gt;1,"Unknown/duplicate lead",""))</x:f>
      </x:c>
      <x:c r="I146" s="2" t="str">
        <x:f>IF(A146="","",IF(OR(C146="",D146="",AND(D146&lt;&gt;"Pending",E146=""),AND(OR(D146="Held",D146="No-show"),E146&lt;C146)),"Check dates/outcome",""))</x:f>
      </x:c>
    </x:row>
    <x:row r="147" ht="23" customHeight="1">
      <x:c r="A147" s="5"/>
      <x:c r="B147" s="5"/>
      <x:c r="C147" s="6"/>
      <x:c r="D147" s="5"/>
      <x:c r="E147" s="6"/>
      <x:c r="F147" s="5"/>
      <x:c r="G147" s="2" t="str">
        <x:f>IF(A147="","",IF(COUNTIFS($A$6:$A$605,A147)&gt;1,"Duplicate",""))</x:f>
      </x:c>
      <x:c r="H147" s="2" t="str">
        <x:f>IF(A147="","",IF(COUNTIFS(Leads!$A$6:$A$505,B147)&lt;&gt;1,"Unknown/duplicate lead",""))</x:f>
      </x:c>
      <x:c r="I147" s="2" t="str">
        <x:f>IF(A147="","",IF(OR(C147="",D147="",AND(D147&lt;&gt;"Pending",E147=""),AND(OR(D147="Held",D147="No-show"),E147&lt;C147)),"Check dates/outcome",""))</x:f>
      </x:c>
    </x:row>
    <x:row r="148" ht="23" customHeight="1">
      <x:c r="A148" s="5"/>
      <x:c r="B148" s="5"/>
      <x:c r="C148" s="6"/>
      <x:c r="D148" s="5"/>
      <x:c r="E148" s="6"/>
      <x:c r="F148" s="5"/>
      <x:c r="G148" s="2" t="str">
        <x:f>IF(A148="","",IF(COUNTIFS($A$6:$A$605,A148)&gt;1,"Duplicate",""))</x:f>
      </x:c>
      <x:c r="H148" s="2" t="str">
        <x:f>IF(A148="","",IF(COUNTIFS(Leads!$A$6:$A$505,B148)&lt;&gt;1,"Unknown/duplicate lead",""))</x:f>
      </x:c>
      <x:c r="I148" s="2" t="str">
        <x:f>IF(A148="","",IF(OR(C148="",D148="",AND(D148&lt;&gt;"Pending",E148=""),AND(OR(D148="Held",D148="No-show"),E148&lt;C148)),"Check dates/outcome",""))</x:f>
      </x:c>
    </x:row>
    <x:row r="149" ht="23" customHeight="1">
      <x:c r="A149" s="5"/>
      <x:c r="B149" s="5"/>
      <x:c r="C149" s="6"/>
      <x:c r="D149" s="5"/>
      <x:c r="E149" s="6"/>
      <x:c r="F149" s="5"/>
      <x:c r="G149" s="2" t="str">
        <x:f>IF(A149="","",IF(COUNTIFS($A$6:$A$605,A149)&gt;1,"Duplicate",""))</x:f>
      </x:c>
      <x:c r="H149" s="2" t="str">
        <x:f>IF(A149="","",IF(COUNTIFS(Leads!$A$6:$A$505,B149)&lt;&gt;1,"Unknown/duplicate lead",""))</x:f>
      </x:c>
      <x:c r="I149" s="2" t="str">
        <x:f>IF(A149="","",IF(OR(C149="",D149="",AND(D149&lt;&gt;"Pending",E149=""),AND(OR(D149="Held",D149="No-show"),E149&lt;C149)),"Check dates/outcome",""))</x:f>
      </x:c>
    </x:row>
    <x:row r="150" ht="23" customHeight="1">
      <x:c r="A150" s="5"/>
      <x:c r="B150" s="5"/>
      <x:c r="C150" s="6"/>
      <x:c r="D150" s="5"/>
      <x:c r="E150" s="6"/>
      <x:c r="F150" s="5"/>
      <x:c r="G150" s="2" t="str">
        <x:f>IF(A150="","",IF(COUNTIFS($A$6:$A$605,A150)&gt;1,"Duplicate",""))</x:f>
      </x:c>
      <x:c r="H150" s="2" t="str">
        <x:f>IF(A150="","",IF(COUNTIFS(Leads!$A$6:$A$505,B150)&lt;&gt;1,"Unknown/duplicate lead",""))</x:f>
      </x:c>
      <x:c r="I150" s="2" t="str">
        <x:f>IF(A150="","",IF(OR(C150="",D150="",AND(D150&lt;&gt;"Pending",E150=""),AND(OR(D150="Held",D150="No-show"),E150&lt;C150)),"Check dates/outcome",""))</x:f>
      </x:c>
    </x:row>
    <x:row r="151" ht="23" customHeight="1">
      <x:c r="A151" s="5"/>
      <x:c r="B151" s="5"/>
      <x:c r="C151" s="6"/>
      <x:c r="D151" s="5"/>
      <x:c r="E151" s="6"/>
      <x:c r="F151" s="5"/>
      <x:c r="G151" s="2" t="str">
        <x:f>IF(A151="","",IF(COUNTIFS($A$6:$A$605,A151)&gt;1,"Duplicate",""))</x:f>
      </x:c>
      <x:c r="H151" s="2" t="str">
        <x:f>IF(A151="","",IF(COUNTIFS(Leads!$A$6:$A$505,B151)&lt;&gt;1,"Unknown/duplicate lead",""))</x:f>
      </x:c>
      <x:c r="I151" s="2" t="str">
        <x:f>IF(A151="","",IF(OR(C151="",D151="",AND(D151&lt;&gt;"Pending",E151=""),AND(OR(D151="Held",D151="No-show"),E151&lt;C151)),"Check dates/outcome",""))</x:f>
      </x:c>
    </x:row>
    <x:row r="152" ht="23" customHeight="1">
      <x:c r="A152" s="5"/>
      <x:c r="B152" s="5"/>
      <x:c r="C152" s="6"/>
      <x:c r="D152" s="5"/>
      <x:c r="E152" s="6"/>
      <x:c r="F152" s="5"/>
      <x:c r="G152" s="2" t="str">
        <x:f>IF(A152="","",IF(COUNTIFS($A$6:$A$605,A152)&gt;1,"Duplicate",""))</x:f>
      </x:c>
      <x:c r="H152" s="2" t="str">
        <x:f>IF(A152="","",IF(COUNTIFS(Leads!$A$6:$A$505,B152)&lt;&gt;1,"Unknown/duplicate lead",""))</x:f>
      </x:c>
      <x:c r="I152" s="2" t="str">
        <x:f>IF(A152="","",IF(OR(C152="",D152="",AND(D152&lt;&gt;"Pending",E152=""),AND(OR(D152="Held",D152="No-show"),E152&lt;C152)),"Check dates/outcome",""))</x:f>
      </x:c>
    </x:row>
    <x:row r="153" ht="23" customHeight="1">
      <x:c r="A153" s="5"/>
      <x:c r="B153" s="5"/>
      <x:c r="C153" s="6"/>
      <x:c r="D153" s="5"/>
      <x:c r="E153" s="6"/>
      <x:c r="F153" s="5"/>
      <x:c r="G153" s="2" t="str">
        <x:f>IF(A153="","",IF(COUNTIFS($A$6:$A$605,A153)&gt;1,"Duplicate",""))</x:f>
      </x:c>
      <x:c r="H153" s="2" t="str">
        <x:f>IF(A153="","",IF(COUNTIFS(Leads!$A$6:$A$505,B153)&lt;&gt;1,"Unknown/duplicate lead",""))</x:f>
      </x:c>
      <x:c r="I153" s="2" t="str">
        <x:f>IF(A153="","",IF(OR(C153="",D153="",AND(D153&lt;&gt;"Pending",E153=""),AND(OR(D153="Held",D153="No-show"),E153&lt;C153)),"Check dates/outcome",""))</x:f>
      </x:c>
    </x:row>
    <x:row r="154" ht="23" customHeight="1">
      <x:c r="A154" s="5"/>
      <x:c r="B154" s="5"/>
      <x:c r="C154" s="6"/>
      <x:c r="D154" s="5"/>
      <x:c r="E154" s="6"/>
      <x:c r="F154" s="5"/>
      <x:c r="G154" s="2" t="str">
        <x:f>IF(A154="","",IF(COUNTIFS($A$6:$A$605,A154)&gt;1,"Duplicate",""))</x:f>
      </x:c>
      <x:c r="H154" s="2" t="str">
        <x:f>IF(A154="","",IF(COUNTIFS(Leads!$A$6:$A$505,B154)&lt;&gt;1,"Unknown/duplicate lead",""))</x:f>
      </x:c>
      <x:c r="I154" s="2" t="str">
        <x:f>IF(A154="","",IF(OR(C154="",D154="",AND(D154&lt;&gt;"Pending",E154=""),AND(OR(D154="Held",D154="No-show"),E154&lt;C154)),"Check dates/outcome",""))</x:f>
      </x:c>
    </x:row>
    <x:row r="155" ht="23" customHeight="1">
      <x:c r="A155" s="5"/>
      <x:c r="B155" s="5"/>
      <x:c r="C155" s="6"/>
      <x:c r="D155" s="5"/>
      <x:c r="E155" s="6"/>
      <x:c r="F155" s="5"/>
      <x:c r="G155" s="2" t="str">
        <x:f>IF(A155="","",IF(COUNTIFS($A$6:$A$605,A155)&gt;1,"Duplicate",""))</x:f>
      </x:c>
      <x:c r="H155" s="2" t="str">
        <x:f>IF(A155="","",IF(COUNTIFS(Leads!$A$6:$A$505,B155)&lt;&gt;1,"Unknown/duplicate lead",""))</x:f>
      </x:c>
      <x:c r="I155" s="2" t="str">
        <x:f>IF(A155="","",IF(OR(C155="",D155="",AND(D155&lt;&gt;"Pending",E155=""),AND(OR(D155="Held",D155="No-show"),E155&lt;C155)),"Check dates/outcome",""))</x:f>
      </x:c>
    </x:row>
    <x:row r="156" ht="23" customHeight="1">
      <x:c r="A156" s="5"/>
      <x:c r="B156" s="5"/>
      <x:c r="C156" s="6"/>
      <x:c r="D156" s="5"/>
      <x:c r="E156" s="6"/>
      <x:c r="F156" s="5"/>
      <x:c r="G156" s="2" t="str">
        <x:f>IF(A156="","",IF(COUNTIFS($A$6:$A$605,A156)&gt;1,"Duplicate",""))</x:f>
      </x:c>
      <x:c r="H156" s="2" t="str">
        <x:f>IF(A156="","",IF(COUNTIFS(Leads!$A$6:$A$505,B156)&lt;&gt;1,"Unknown/duplicate lead",""))</x:f>
      </x:c>
      <x:c r="I156" s="2" t="str">
        <x:f>IF(A156="","",IF(OR(C156="",D156="",AND(D156&lt;&gt;"Pending",E156=""),AND(OR(D156="Held",D156="No-show"),E156&lt;C156)),"Check dates/outcome",""))</x:f>
      </x:c>
    </x:row>
    <x:row r="157" ht="23" customHeight="1">
      <x:c r="A157" s="5"/>
      <x:c r="B157" s="5"/>
      <x:c r="C157" s="6"/>
      <x:c r="D157" s="5"/>
      <x:c r="E157" s="6"/>
      <x:c r="F157" s="5"/>
      <x:c r="G157" s="2" t="str">
        <x:f>IF(A157="","",IF(COUNTIFS($A$6:$A$605,A157)&gt;1,"Duplicate",""))</x:f>
      </x:c>
      <x:c r="H157" s="2" t="str">
        <x:f>IF(A157="","",IF(COUNTIFS(Leads!$A$6:$A$505,B157)&lt;&gt;1,"Unknown/duplicate lead",""))</x:f>
      </x:c>
      <x:c r="I157" s="2" t="str">
        <x:f>IF(A157="","",IF(OR(C157="",D157="",AND(D157&lt;&gt;"Pending",E157=""),AND(OR(D157="Held",D157="No-show"),E157&lt;C157)),"Check dates/outcome",""))</x:f>
      </x:c>
    </x:row>
    <x:row r="158" ht="23" customHeight="1">
      <x:c r="A158" s="5"/>
      <x:c r="B158" s="5"/>
      <x:c r="C158" s="6"/>
      <x:c r="D158" s="5"/>
      <x:c r="E158" s="6"/>
      <x:c r="F158" s="5"/>
      <x:c r="G158" s="2" t="str">
        <x:f>IF(A158="","",IF(COUNTIFS($A$6:$A$605,A158)&gt;1,"Duplicate",""))</x:f>
      </x:c>
      <x:c r="H158" s="2" t="str">
        <x:f>IF(A158="","",IF(COUNTIFS(Leads!$A$6:$A$505,B158)&lt;&gt;1,"Unknown/duplicate lead",""))</x:f>
      </x:c>
      <x:c r="I158" s="2" t="str">
        <x:f>IF(A158="","",IF(OR(C158="",D158="",AND(D158&lt;&gt;"Pending",E158=""),AND(OR(D158="Held",D158="No-show"),E158&lt;C158)),"Check dates/outcome",""))</x:f>
      </x:c>
    </x:row>
    <x:row r="159" ht="23" customHeight="1">
      <x:c r="A159" s="5"/>
      <x:c r="B159" s="5"/>
      <x:c r="C159" s="6"/>
      <x:c r="D159" s="5"/>
      <x:c r="E159" s="6"/>
      <x:c r="F159" s="5"/>
      <x:c r="G159" s="2" t="str">
        <x:f>IF(A159="","",IF(COUNTIFS($A$6:$A$605,A159)&gt;1,"Duplicate",""))</x:f>
      </x:c>
      <x:c r="H159" s="2" t="str">
        <x:f>IF(A159="","",IF(COUNTIFS(Leads!$A$6:$A$505,B159)&lt;&gt;1,"Unknown/duplicate lead",""))</x:f>
      </x:c>
      <x:c r="I159" s="2" t="str">
        <x:f>IF(A159="","",IF(OR(C159="",D159="",AND(D159&lt;&gt;"Pending",E159=""),AND(OR(D159="Held",D159="No-show"),E159&lt;C159)),"Check dates/outcome",""))</x:f>
      </x:c>
    </x:row>
    <x:row r="160" ht="23" customHeight="1">
      <x:c r="A160" s="5"/>
      <x:c r="B160" s="5"/>
      <x:c r="C160" s="6"/>
      <x:c r="D160" s="5"/>
      <x:c r="E160" s="6"/>
      <x:c r="F160" s="5"/>
      <x:c r="G160" s="2" t="str">
        <x:f>IF(A160="","",IF(COUNTIFS($A$6:$A$605,A160)&gt;1,"Duplicate",""))</x:f>
      </x:c>
      <x:c r="H160" s="2" t="str">
        <x:f>IF(A160="","",IF(COUNTIFS(Leads!$A$6:$A$505,B160)&lt;&gt;1,"Unknown/duplicate lead",""))</x:f>
      </x:c>
      <x:c r="I160" s="2" t="str">
        <x:f>IF(A160="","",IF(OR(C160="",D160="",AND(D160&lt;&gt;"Pending",E160=""),AND(OR(D160="Held",D160="No-show"),E160&lt;C160)),"Check dates/outcome",""))</x:f>
      </x:c>
    </x:row>
    <x:row r="161" ht="23" customHeight="1">
      <x:c r="A161" s="5"/>
      <x:c r="B161" s="5"/>
      <x:c r="C161" s="6"/>
      <x:c r="D161" s="5"/>
      <x:c r="E161" s="6"/>
      <x:c r="F161" s="5"/>
      <x:c r="G161" s="2" t="str">
        <x:f>IF(A161="","",IF(COUNTIFS($A$6:$A$605,A161)&gt;1,"Duplicate",""))</x:f>
      </x:c>
      <x:c r="H161" s="2" t="str">
        <x:f>IF(A161="","",IF(COUNTIFS(Leads!$A$6:$A$505,B161)&lt;&gt;1,"Unknown/duplicate lead",""))</x:f>
      </x:c>
      <x:c r="I161" s="2" t="str">
        <x:f>IF(A161="","",IF(OR(C161="",D161="",AND(D161&lt;&gt;"Pending",E161=""),AND(OR(D161="Held",D161="No-show"),E161&lt;C161)),"Check dates/outcome",""))</x:f>
      </x:c>
    </x:row>
    <x:row r="162" ht="23" customHeight="1">
      <x:c r="A162" s="5"/>
      <x:c r="B162" s="5"/>
      <x:c r="C162" s="6"/>
      <x:c r="D162" s="5"/>
      <x:c r="E162" s="6"/>
      <x:c r="F162" s="5"/>
      <x:c r="G162" s="2" t="str">
        <x:f>IF(A162="","",IF(COUNTIFS($A$6:$A$605,A162)&gt;1,"Duplicate",""))</x:f>
      </x:c>
      <x:c r="H162" s="2" t="str">
        <x:f>IF(A162="","",IF(COUNTIFS(Leads!$A$6:$A$505,B162)&lt;&gt;1,"Unknown/duplicate lead",""))</x:f>
      </x:c>
      <x:c r="I162" s="2" t="str">
        <x:f>IF(A162="","",IF(OR(C162="",D162="",AND(D162&lt;&gt;"Pending",E162=""),AND(OR(D162="Held",D162="No-show"),E162&lt;C162)),"Check dates/outcome",""))</x:f>
      </x:c>
    </x:row>
    <x:row r="163" ht="23" customHeight="1">
      <x:c r="A163" s="5"/>
      <x:c r="B163" s="5"/>
      <x:c r="C163" s="6"/>
      <x:c r="D163" s="5"/>
      <x:c r="E163" s="6"/>
      <x:c r="F163" s="5"/>
      <x:c r="G163" s="2" t="str">
        <x:f>IF(A163="","",IF(COUNTIFS($A$6:$A$605,A163)&gt;1,"Duplicate",""))</x:f>
      </x:c>
      <x:c r="H163" s="2" t="str">
        <x:f>IF(A163="","",IF(COUNTIFS(Leads!$A$6:$A$505,B163)&lt;&gt;1,"Unknown/duplicate lead",""))</x:f>
      </x:c>
      <x:c r="I163" s="2" t="str">
        <x:f>IF(A163="","",IF(OR(C163="",D163="",AND(D163&lt;&gt;"Pending",E163=""),AND(OR(D163="Held",D163="No-show"),E163&lt;C163)),"Check dates/outcome",""))</x:f>
      </x:c>
    </x:row>
    <x:row r="164" ht="23" customHeight="1">
      <x:c r="A164" s="5"/>
      <x:c r="B164" s="5"/>
      <x:c r="C164" s="6"/>
      <x:c r="D164" s="5"/>
      <x:c r="E164" s="6"/>
      <x:c r="F164" s="5"/>
      <x:c r="G164" s="2" t="str">
        <x:f>IF(A164="","",IF(COUNTIFS($A$6:$A$605,A164)&gt;1,"Duplicate",""))</x:f>
      </x:c>
      <x:c r="H164" s="2" t="str">
        <x:f>IF(A164="","",IF(COUNTIFS(Leads!$A$6:$A$505,B164)&lt;&gt;1,"Unknown/duplicate lead",""))</x:f>
      </x:c>
      <x:c r="I164" s="2" t="str">
        <x:f>IF(A164="","",IF(OR(C164="",D164="",AND(D164&lt;&gt;"Pending",E164=""),AND(OR(D164="Held",D164="No-show"),E164&lt;C164)),"Check dates/outcome",""))</x:f>
      </x:c>
    </x:row>
    <x:row r="165" ht="23" customHeight="1">
      <x:c r="A165" s="5"/>
      <x:c r="B165" s="5"/>
      <x:c r="C165" s="6"/>
      <x:c r="D165" s="5"/>
      <x:c r="E165" s="6"/>
      <x:c r="F165" s="5"/>
      <x:c r="G165" s="2" t="str">
        <x:f>IF(A165="","",IF(COUNTIFS($A$6:$A$605,A165)&gt;1,"Duplicate",""))</x:f>
      </x:c>
      <x:c r="H165" s="2" t="str">
        <x:f>IF(A165="","",IF(COUNTIFS(Leads!$A$6:$A$505,B165)&lt;&gt;1,"Unknown/duplicate lead",""))</x:f>
      </x:c>
      <x:c r="I165" s="2" t="str">
        <x:f>IF(A165="","",IF(OR(C165="",D165="",AND(D165&lt;&gt;"Pending",E165=""),AND(OR(D165="Held",D165="No-show"),E165&lt;C165)),"Check dates/outcome",""))</x:f>
      </x:c>
    </x:row>
    <x:row r="166" ht="23" customHeight="1">
      <x:c r="A166" s="5"/>
      <x:c r="B166" s="5"/>
      <x:c r="C166" s="6"/>
      <x:c r="D166" s="5"/>
      <x:c r="E166" s="6"/>
      <x:c r="F166" s="5"/>
      <x:c r="G166" s="2" t="str">
        <x:f>IF(A166="","",IF(COUNTIFS($A$6:$A$605,A166)&gt;1,"Duplicate",""))</x:f>
      </x:c>
      <x:c r="H166" s="2" t="str">
        <x:f>IF(A166="","",IF(COUNTIFS(Leads!$A$6:$A$505,B166)&lt;&gt;1,"Unknown/duplicate lead",""))</x:f>
      </x:c>
      <x:c r="I166" s="2" t="str">
        <x:f>IF(A166="","",IF(OR(C166="",D166="",AND(D166&lt;&gt;"Pending",E166=""),AND(OR(D166="Held",D166="No-show"),E166&lt;C166)),"Check dates/outcome",""))</x:f>
      </x:c>
    </x:row>
    <x:row r="167" ht="23" customHeight="1">
      <x:c r="A167" s="5"/>
      <x:c r="B167" s="5"/>
      <x:c r="C167" s="6"/>
      <x:c r="D167" s="5"/>
      <x:c r="E167" s="6"/>
      <x:c r="F167" s="5"/>
      <x:c r="G167" s="2" t="str">
        <x:f>IF(A167="","",IF(COUNTIFS($A$6:$A$605,A167)&gt;1,"Duplicate",""))</x:f>
      </x:c>
      <x:c r="H167" s="2" t="str">
        <x:f>IF(A167="","",IF(COUNTIFS(Leads!$A$6:$A$505,B167)&lt;&gt;1,"Unknown/duplicate lead",""))</x:f>
      </x:c>
      <x:c r="I167" s="2" t="str">
        <x:f>IF(A167="","",IF(OR(C167="",D167="",AND(D167&lt;&gt;"Pending",E167=""),AND(OR(D167="Held",D167="No-show"),E167&lt;C167)),"Check dates/outcome",""))</x:f>
      </x:c>
    </x:row>
    <x:row r="168" ht="23" customHeight="1">
      <x:c r="A168" s="5"/>
      <x:c r="B168" s="5"/>
      <x:c r="C168" s="6"/>
      <x:c r="D168" s="5"/>
      <x:c r="E168" s="6"/>
      <x:c r="F168" s="5"/>
      <x:c r="G168" s="2" t="str">
        <x:f>IF(A168="","",IF(COUNTIFS($A$6:$A$605,A168)&gt;1,"Duplicate",""))</x:f>
      </x:c>
      <x:c r="H168" s="2" t="str">
        <x:f>IF(A168="","",IF(COUNTIFS(Leads!$A$6:$A$505,B168)&lt;&gt;1,"Unknown/duplicate lead",""))</x:f>
      </x:c>
      <x:c r="I168" s="2" t="str">
        <x:f>IF(A168="","",IF(OR(C168="",D168="",AND(D168&lt;&gt;"Pending",E168=""),AND(OR(D168="Held",D168="No-show"),E168&lt;C168)),"Check dates/outcome",""))</x:f>
      </x:c>
    </x:row>
    <x:row r="169" ht="23" customHeight="1">
      <x:c r="A169" s="5"/>
      <x:c r="B169" s="5"/>
      <x:c r="C169" s="6"/>
      <x:c r="D169" s="5"/>
      <x:c r="E169" s="6"/>
      <x:c r="F169" s="5"/>
      <x:c r="G169" s="2" t="str">
        <x:f>IF(A169="","",IF(COUNTIFS($A$6:$A$605,A169)&gt;1,"Duplicate",""))</x:f>
      </x:c>
      <x:c r="H169" s="2" t="str">
        <x:f>IF(A169="","",IF(COUNTIFS(Leads!$A$6:$A$505,B169)&lt;&gt;1,"Unknown/duplicate lead",""))</x:f>
      </x:c>
      <x:c r="I169" s="2" t="str">
        <x:f>IF(A169="","",IF(OR(C169="",D169="",AND(D169&lt;&gt;"Pending",E169=""),AND(OR(D169="Held",D169="No-show"),E169&lt;C169)),"Check dates/outcome",""))</x:f>
      </x:c>
    </x:row>
    <x:row r="170" ht="23" customHeight="1">
      <x:c r="A170" s="5"/>
      <x:c r="B170" s="5"/>
      <x:c r="C170" s="6"/>
      <x:c r="D170" s="5"/>
      <x:c r="E170" s="6"/>
      <x:c r="F170" s="5"/>
      <x:c r="G170" s="2" t="str">
        <x:f>IF(A170="","",IF(COUNTIFS($A$6:$A$605,A170)&gt;1,"Duplicate",""))</x:f>
      </x:c>
      <x:c r="H170" s="2" t="str">
        <x:f>IF(A170="","",IF(COUNTIFS(Leads!$A$6:$A$505,B170)&lt;&gt;1,"Unknown/duplicate lead",""))</x:f>
      </x:c>
      <x:c r="I170" s="2" t="str">
        <x:f>IF(A170="","",IF(OR(C170="",D170="",AND(D170&lt;&gt;"Pending",E170=""),AND(OR(D170="Held",D170="No-show"),E170&lt;C170)),"Check dates/outcome",""))</x:f>
      </x:c>
    </x:row>
    <x:row r="171" ht="23" customHeight="1">
      <x:c r="A171" s="5"/>
      <x:c r="B171" s="5"/>
      <x:c r="C171" s="6"/>
      <x:c r="D171" s="5"/>
      <x:c r="E171" s="6"/>
      <x:c r="F171" s="5"/>
      <x:c r="G171" s="2" t="str">
        <x:f>IF(A171="","",IF(COUNTIFS($A$6:$A$605,A171)&gt;1,"Duplicate",""))</x:f>
      </x:c>
      <x:c r="H171" s="2" t="str">
        <x:f>IF(A171="","",IF(COUNTIFS(Leads!$A$6:$A$505,B171)&lt;&gt;1,"Unknown/duplicate lead",""))</x:f>
      </x:c>
      <x:c r="I171" s="2" t="str">
        <x:f>IF(A171="","",IF(OR(C171="",D171="",AND(D171&lt;&gt;"Pending",E171=""),AND(OR(D171="Held",D171="No-show"),E171&lt;C171)),"Check dates/outcome",""))</x:f>
      </x:c>
    </x:row>
    <x:row r="172" ht="23" customHeight="1">
      <x:c r="A172" s="5"/>
      <x:c r="B172" s="5"/>
      <x:c r="C172" s="6"/>
      <x:c r="D172" s="5"/>
      <x:c r="E172" s="6"/>
      <x:c r="F172" s="5"/>
      <x:c r="G172" s="2" t="str">
        <x:f>IF(A172="","",IF(COUNTIFS($A$6:$A$605,A172)&gt;1,"Duplicate",""))</x:f>
      </x:c>
      <x:c r="H172" s="2" t="str">
        <x:f>IF(A172="","",IF(COUNTIFS(Leads!$A$6:$A$505,B172)&lt;&gt;1,"Unknown/duplicate lead",""))</x:f>
      </x:c>
      <x:c r="I172" s="2" t="str">
        <x:f>IF(A172="","",IF(OR(C172="",D172="",AND(D172&lt;&gt;"Pending",E172=""),AND(OR(D172="Held",D172="No-show"),E172&lt;C172)),"Check dates/outcome",""))</x:f>
      </x:c>
    </x:row>
    <x:row r="173" ht="23" customHeight="1">
      <x:c r="A173" s="5"/>
      <x:c r="B173" s="5"/>
      <x:c r="C173" s="6"/>
      <x:c r="D173" s="5"/>
      <x:c r="E173" s="6"/>
      <x:c r="F173" s="5"/>
      <x:c r="G173" s="2" t="str">
        <x:f>IF(A173="","",IF(COUNTIFS($A$6:$A$605,A173)&gt;1,"Duplicate",""))</x:f>
      </x:c>
      <x:c r="H173" s="2" t="str">
        <x:f>IF(A173="","",IF(COUNTIFS(Leads!$A$6:$A$505,B173)&lt;&gt;1,"Unknown/duplicate lead",""))</x:f>
      </x:c>
      <x:c r="I173" s="2" t="str">
        <x:f>IF(A173="","",IF(OR(C173="",D173="",AND(D173&lt;&gt;"Pending",E173=""),AND(OR(D173="Held",D173="No-show"),E173&lt;C173)),"Check dates/outcome",""))</x:f>
      </x:c>
    </x:row>
    <x:row r="174" ht="23" customHeight="1">
      <x:c r="A174" s="5"/>
      <x:c r="B174" s="5"/>
      <x:c r="C174" s="6"/>
      <x:c r="D174" s="5"/>
      <x:c r="E174" s="6"/>
      <x:c r="F174" s="5"/>
      <x:c r="G174" s="2" t="str">
        <x:f>IF(A174="","",IF(COUNTIFS($A$6:$A$605,A174)&gt;1,"Duplicate",""))</x:f>
      </x:c>
      <x:c r="H174" s="2" t="str">
        <x:f>IF(A174="","",IF(COUNTIFS(Leads!$A$6:$A$505,B174)&lt;&gt;1,"Unknown/duplicate lead",""))</x:f>
      </x:c>
      <x:c r="I174" s="2" t="str">
        <x:f>IF(A174="","",IF(OR(C174="",D174="",AND(D174&lt;&gt;"Pending",E174=""),AND(OR(D174="Held",D174="No-show"),E174&lt;C174)),"Check dates/outcome",""))</x:f>
      </x:c>
    </x:row>
    <x:row r="175" ht="23" customHeight="1">
      <x:c r="A175" s="5"/>
      <x:c r="B175" s="5"/>
      <x:c r="C175" s="6"/>
      <x:c r="D175" s="5"/>
      <x:c r="E175" s="6"/>
      <x:c r="F175" s="5"/>
      <x:c r="G175" s="2" t="str">
        <x:f>IF(A175="","",IF(COUNTIFS($A$6:$A$605,A175)&gt;1,"Duplicate",""))</x:f>
      </x:c>
      <x:c r="H175" s="2" t="str">
        <x:f>IF(A175="","",IF(COUNTIFS(Leads!$A$6:$A$505,B175)&lt;&gt;1,"Unknown/duplicate lead",""))</x:f>
      </x:c>
      <x:c r="I175" s="2" t="str">
        <x:f>IF(A175="","",IF(OR(C175="",D175="",AND(D175&lt;&gt;"Pending",E175=""),AND(OR(D175="Held",D175="No-show"),E175&lt;C175)),"Check dates/outcome",""))</x:f>
      </x:c>
    </x:row>
    <x:row r="176" ht="23" customHeight="1">
      <x:c r="A176" s="5"/>
      <x:c r="B176" s="5"/>
      <x:c r="C176" s="6"/>
      <x:c r="D176" s="5"/>
      <x:c r="E176" s="6"/>
      <x:c r="F176" s="5"/>
      <x:c r="G176" s="2" t="str">
        <x:f>IF(A176="","",IF(COUNTIFS($A$6:$A$605,A176)&gt;1,"Duplicate",""))</x:f>
      </x:c>
      <x:c r="H176" s="2" t="str">
        <x:f>IF(A176="","",IF(COUNTIFS(Leads!$A$6:$A$505,B176)&lt;&gt;1,"Unknown/duplicate lead",""))</x:f>
      </x:c>
      <x:c r="I176" s="2" t="str">
        <x:f>IF(A176="","",IF(OR(C176="",D176="",AND(D176&lt;&gt;"Pending",E176=""),AND(OR(D176="Held",D176="No-show"),E176&lt;C176)),"Check dates/outcome",""))</x:f>
      </x:c>
    </x:row>
    <x:row r="177" ht="23" customHeight="1">
      <x:c r="A177" s="5"/>
      <x:c r="B177" s="5"/>
      <x:c r="C177" s="6"/>
      <x:c r="D177" s="5"/>
      <x:c r="E177" s="6"/>
      <x:c r="F177" s="5"/>
      <x:c r="G177" s="2" t="str">
        <x:f>IF(A177="","",IF(COUNTIFS($A$6:$A$605,A177)&gt;1,"Duplicate",""))</x:f>
      </x:c>
      <x:c r="H177" s="2" t="str">
        <x:f>IF(A177="","",IF(COUNTIFS(Leads!$A$6:$A$505,B177)&lt;&gt;1,"Unknown/duplicate lead",""))</x:f>
      </x:c>
      <x:c r="I177" s="2" t="str">
        <x:f>IF(A177="","",IF(OR(C177="",D177="",AND(D177&lt;&gt;"Pending",E177=""),AND(OR(D177="Held",D177="No-show"),E177&lt;C177)),"Check dates/outcome",""))</x:f>
      </x:c>
    </x:row>
    <x:row r="178" ht="23" customHeight="1">
      <x:c r="A178" s="5"/>
      <x:c r="B178" s="5"/>
      <x:c r="C178" s="6"/>
      <x:c r="D178" s="5"/>
      <x:c r="E178" s="6"/>
      <x:c r="F178" s="5"/>
      <x:c r="G178" s="2" t="str">
        <x:f>IF(A178="","",IF(COUNTIFS($A$6:$A$605,A178)&gt;1,"Duplicate",""))</x:f>
      </x:c>
      <x:c r="H178" s="2" t="str">
        <x:f>IF(A178="","",IF(COUNTIFS(Leads!$A$6:$A$505,B178)&lt;&gt;1,"Unknown/duplicate lead",""))</x:f>
      </x:c>
      <x:c r="I178" s="2" t="str">
        <x:f>IF(A178="","",IF(OR(C178="",D178="",AND(D178&lt;&gt;"Pending",E178=""),AND(OR(D178="Held",D178="No-show"),E178&lt;C178)),"Check dates/outcome",""))</x:f>
      </x:c>
    </x:row>
    <x:row r="179" ht="23" customHeight="1">
      <x:c r="A179" s="5"/>
      <x:c r="B179" s="5"/>
      <x:c r="C179" s="6"/>
      <x:c r="D179" s="5"/>
      <x:c r="E179" s="6"/>
      <x:c r="F179" s="5"/>
      <x:c r="G179" s="2" t="str">
        <x:f>IF(A179="","",IF(COUNTIFS($A$6:$A$605,A179)&gt;1,"Duplicate",""))</x:f>
      </x:c>
      <x:c r="H179" s="2" t="str">
        <x:f>IF(A179="","",IF(COUNTIFS(Leads!$A$6:$A$505,B179)&lt;&gt;1,"Unknown/duplicate lead",""))</x:f>
      </x:c>
      <x:c r="I179" s="2" t="str">
        <x:f>IF(A179="","",IF(OR(C179="",D179="",AND(D179&lt;&gt;"Pending",E179=""),AND(OR(D179="Held",D179="No-show"),E179&lt;C179)),"Check dates/outcome",""))</x:f>
      </x:c>
    </x:row>
    <x:row r="180" ht="23" customHeight="1">
      <x:c r="A180" s="5"/>
      <x:c r="B180" s="5"/>
      <x:c r="C180" s="6"/>
      <x:c r="D180" s="5"/>
      <x:c r="E180" s="6"/>
      <x:c r="F180" s="5"/>
      <x:c r="G180" s="2" t="str">
        <x:f>IF(A180="","",IF(COUNTIFS($A$6:$A$605,A180)&gt;1,"Duplicate",""))</x:f>
      </x:c>
      <x:c r="H180" s="2" t="str">
        <x:f>IF(A180="","",IF(COUNTIFS(Leads!$A$6:$A$505,B180)&lt;&gt;1,"Unknown/duplicate lead",""))</x:f>
      </x:c>
      <x:c r="I180" s="2" t="str">
        <x:f>IF(A180="","",IF(OR(C180="",D180="",AND(D180&lt;&gt;"Pending",E180=""),AND(OR(D180="Held",D180="No-show"),E180&lt;C180)),"Check dates/outcome",""))</x:f>
      </x:c>
    </x:row>
    <x:row r="181" ht="23" customHeight="1">
      <x:c r="A181" s="5"/>
      <x:c r="B181" s="5"/>
      <x:c r="C181" s="6"/>
      <x:c r="D181" s="5"/>
      <x:c r="E181" s="6"/>
      <x:c r="F181" s="5"/>
      <x:c r="G181" s="2" t="str">
        <x:f>IF(A181="","",IF(COUNTIFS($A$6:$A$605,A181)&gt;1,"Duplicate",""))</x:f>
      </x:c>
      <x:c r="H181" s="2" t="str">
        <x:f>IF(A181="","",IF(COUNTIFS(Leads!$A$6:$A$505,B181)&lt;&gt;1,"Unknown/duplicate lead",""))</x:f>
      </x:c>
      <x:c r="I181" s="2" t="str">
        <x:f>IF(A181="","",IF(OR(C181="",D181="",AND(D181&lt;&gt;"Pending",E181=""),AND(OR(D181="Held",D181="No-show"),E181&lt;C181)),"Check dates/outcome",""))</x:f>
      </x:c>
    </x:row>
    <x:row r="182" ht="23" customHeight="1">
      <x:c r="A182" s="5"/>
      <x:c r="B182" s="5"/>
      <x:c r="C182" s="6"/>
      <x:c r="D182" s="5"/>
      <x:c r="E182" s="6"/>
      <x:c r="F182" s="5"/>
      <x:c r="G182" s="2" t="str">
        <x:f>IF(A182="","",IF(COUNTIFS($A$6:$A$605,A182)&gt;1,"Duplicate",""))</x:f>
      </x:c>
      <x:c r="H182" s="2" t="str">
        <x:f>IF(A182="","",IF(COUNTIFS(Leads!$A$6:$A$505,B182)&lt;&gt;1,"Unknown/duplicate lead",""))</x:f>
      </x:c>
      <x:c r="I182" s="2" t="str">
        <x:f>IF(A182="","",IF(OR(C182="",D182="",AND(D182&lt;&gt;"Pending",E182=""),AND(OR(D182="Held",D182="No-show"),E182&lt;C182)),"Check dates/outcome",""))</x:f>
      </x:c>
    </x:row>
    <x:row r="183" ht="23" customHeight="1">
      <x:c r="A183" s="5"/>
      <x:c r="B183" s="5"/>
      <x:c r="C183" s="6"/>
      <x:c r="D183" s="5"/>
      <x:c r="E183" s="6"/>
      <x:c r="F183" s="5"/>
      <x:c r="G183" s="2" t="str">
        <x:f>IF(A183="","",IF(COUNTIFS($A$6:$A$605,A183)&gt;1,"Duplicate",""))</x:f>
      </x:c>
      <x:c r="H183" s="2" t="str">
        <x:f>IF(A183="","",IF(COUNTIFS(Leads!$A$6:$A$505,B183)&lt;&gt;1,"Unknown/duplicate lead",""))</x:f>
      </x:c>
      <x:c r="I183" s="2" t="str">
        <x:f>IF(A183="","",IF(OR(C183="",D183="",AND(D183&lt;&gt;"Pending",E183=""),AND(OR(D183="Held",D183="No-show"),E183&lt;C183)),"Check dates/outcome",""))</x:f>
      </x:c>
    </x:row>
    <x:row r="184" ht="23" customHeight="1">
      <x:c r="A184" s="5"/>
      <x:c r="B184" s="5"/>
      <x:c r="C184" s="6"/>
      <x:c r="D184" s="5"/>
      <x:c r="E184" s="6"/>
      <x:c r="F184" s="5"/>
      <x:c r="G184" s="2" t="str">
        <x:f>IF(A184="","",IF(COUNTIFS($A$6:$A$605,A184)&gt;1,"Duplicate",""))</x:f>
      </x:c>
      <x:c r="H184" s="2" t="str">
        <x:f>IF(A184="","",IF(COUNTIFS(Leads!$A$6:$A$505,B184)&lt;&gt;1,"Unknown/duplicate lead",""))</x:f>
      </x:c>
      <x:c r="I184" s="2" t="str">
        <x:f>IF(A184="","",IF(OR(C184="",D184="",AND(D184&lt;&gt;"Pending",E184=""),AND(OR(D184="Held",D184="No-show"),E184&lt;C184)),"Check dates/outcome",""))</x:f>
      </x:c>
    </x:row>
    <x:row r="185" ht="23" customHeight="1">
      <x:c r="A185" s="5"/>
      <x:c r="B185" s="5"/>
      <x:c r="C185" s="6"/>
      <x:c r="D185" s="5"/>
      <x:c r="E185" s="6"/>
      <x:c r="F185" s="5"/>
      <x:c r="G185" s="2" t="str">
        <x:f>IF(A185="","",IF(COUNTIFS($A$6:$A$605,A185)&gt;1,"Duplicate",""))</x:f>
      </x:c>
      <x:c r="H185" s="2" t="str">
        <x:f>IF(A185="","",IF(COUNTIFS(Leads!$A$6:$A$505,B185)&lt;&gt;1,"Unknown/duplicate lead",""))</x:f>
      </x:c>
      <x:c r="I185" s="2" t="str">
        <x:f>IF(A185="","",IF(OR(C185="",D185="",AND(D185&lt;&gt;"Pending",E185=""),AND(OR(D185="Held",D185="No-show"),E185&lt;C185)),"Check dates/outcome",""))</x:f>
      </x:c>
    </x:row>
    <x:row r="186" ht="23" customHeight="1">
      <x:c r="A186" s="5"/>
      <x:c r="B186" s="5"/>
      <x:c r="C186" s="6"/>
      <x:c r="D186" s="5"/>
      <x:c r="E186" s="6"/>
      <x:c r="F186" s="5"/>
      <x:c r="G186" s="2" t="str">
        <x:f>IF(A186="","",IF(COUNTIFS($A$6:$A$605,A186)&gt;1,"Duplicate",""))</x:f>
      </x:c>
      <x:c r="H186" s="2" t="str">
        <x:f>IF(A186="","",IF(COUNTIFS(Leads!$A$6:$A$505,B186)&lt;&gt;1,"Unknown/duplicate lead",""))</x:f>
      </x:c>
      <x:c r="I186" s="2" t="str">
        <x:f>IF(A186="","",IF(OR(C186="",D186="",AND(D186&lt;&gt;"Pending",E186=""),AND(OR(D186="Held",D186="No-show"),E186&lt;C186)),"Check dates/outcome",""))</x:f>
      </x:c>
    </x:row>
    <x:row r="187" ht="23" customHeight="1">
      <x:c r="A187" s="5"/>
      <x:c r="B187" s="5"/>
      <x:c r="C187" s="6"/>
      <x:c r="D187" s="5"/>
      <x:c r="E187" s="6"/>
      <x:c r="F187" s="5"/>
      <x:c r="G187" s="2" t="str">
        <x:f>IF(A187="","",IF(COUNTIFS($A$6:$A$605,A187)&gt;1,"Duplicate",""))</x:f>
      </x:c>
      <x:c r="H187" s="2" t="str">
        <x:f>IF(A187="","",IF(COUNTIFS(Leads!$A$6:$A$505,B187)&lt;&gt;1,"Unknown/duplicate lead",""))</x:f>
      </x:c>
      <x:c r="I187" s="2" t="str">
        <x:f>IF(A187="","",IF(OR(C187="",D187="",AND(D187&lt;&gt;"Pending",E187=""),AND(OR(D187="Held",D187="No-show"),E187&lt;C187)),"Check dates/outcome",""))</x:f>
      </x:c>
    </x:row>
    <x:row r="188" ht="23" customHeight="1">
      <x:c r="A188" s="5"/>
      <x:c r="B188" s="5"/>
      <x:c r="C188" s="6"/>
      <x:c r="D188" s="5"/>
      <x:c r="E188" s="6"/>
      <x:c r="F188" s="5"/>
      <x:c r="G188" s="2" t="str">
        <x:f>IF(A188="","",IF(COUNTIFS($A$6:$A$605,A188)&gt;1,"Duplicate",""))</x:f>
      </x:c>
      <x:c r="H188" s="2" t="str">
        <x:f>IF(A188="","",IF(COUNTIFS(Leads!$A$6:$A$505,B188)&lt;&gt;1,"Unknown/duplicate lead",""))</x:f>
      </x:c>
      <x:c r="I188" s="2" t="str">
        <x:f>IF(A188="","",IF(OR(C188="",D188="",AND(D188&lt;&gt;"Pending",E188=""),AND(OR(D188="Held",D188="No-show"),E188&lt;C188)),"Check dates/outcome",""))</x:f>
      </x:c>
    </x:row>
    <x:row r="189" ht="23" customHeight="1">
      <x:c r="A189" s="5"/>
      <x:c r="B189" s="5"/>
      <x:c r="C189" s="6"/>
      <x:c r="D189" s="5"/>
      <x:c r="E189" s="6"/>
      <x:c r="F189" s="5"/>
      <x:c r="G189" s="2" t="str">
        <x:f>IF(A189="","",IF(COUNTIFS($A$6:$A$605,A189)&gt;1,"Duplicate",""))</x:f>
      </x:c>
      <x:c r="H189" s="2" t="str">
        <x:f>IF(A189="","",IF(COUNTIFS(Leads!$A$6:$A$505,B189)&lt;&gt;1,"Unknown/duplicate lead",""))</x:f>
      </x:c>
      <x:c r="I189" s="2" t="str">
        <x:f>IF(A189="","",IF(OR(C189="",D189="",AND(D189&lt;&gt;"Pending",E189=""),AND(OR(D189="Held",D189="No-show"),E189&lt;C189)),"Check dates/outcome",""))</x:f>
      </x:c>
    </x:row>
    <x:row r="190" ht="23" customHeight="1">
      <x:c r="A190" s="5"/>
      <x:c r="B190" s="5"/>
      <x:c r="C190" s="6"/>
      <x:c r="D190" s="5"/>
      <x:c r="E190" s="6"/>
      <x:c r="F190" s="5"/>
      <x:c r="G190" s="2" t="str">
        <x:f>IF(A190="","",IF(COUNTIFS($A$6:$A$605,A190)&gt;1,"Duplicate",""))</x:f>
      </x:c>
      <x:c r="H190" s="2" t="str">
        <x:f>IF(A190="","",IF(COUNTIFS(Leads!$A$6:$A$505,B190)&lt;&gt;1,"Unknown/duplicate lead",""))</x:f>
      </x:c>
      <x:c r="I190" s="2" t="str">
        <x:f>IF(A190="","",IF(OR(C190="",D190="",AND(D190&lt;&gt;"Pending",E190=""),AND(OR(D190="Held",D190="No-show"),E190&lt;C190)),"Check dates/outcome",""))</x:f>
      </x:c>
    </x:row>
    <x:row r="191" ht="23" customHeight="1">
      <x:c r="A191" s="5"/>
      <x:c r="B191" s="5"/>
      <x:c r="C191" s="6"/>
      <x:c r="D191" s="5"/>
      <x:c r="E191" s="6"/>
      <x:c r="F191" s="5"/>
      <x:c r="G191" s="2" t="str">
        <x:f>IF(A191="","",IF(COUNTIFS($A$6:$A$605,A191)&gt;1,"Duplicate",""))</x:f>
      </x:c>
      <x:c r="H191" s="2" t="str">
        <x:f>IF(A191="","",IF(COUNTIFS(Leads!$A$6:$A$505,B191)&lt;&gt;1,"Unknown/duplicate lead",""))</x:f>
      </x:c>
      <x:c r="I191" s="2" t="str">
        <x:f>IF(A191="","",IF(OR(C191="",D191="",AND(D191&lt;&gt;"Pending",E191=""),AND(OR(D191="Held",D191="No-show"),E191&lt;C191)),"Check dates/outcome",""))</x:f>
      </x:c>
    </x:row>
    <x:row r="192" ht="23" customHeight="1">
      <x:c r="A192" s="5"/>
      <x:c r="B192" s="5"/>
      <x:c r="C192" s="6"/>
      <x:c r="D192" s="5"/>
      <x:c r="E192" s="6"/>
      <x:c r="F192" s="5"/>
      <x:c r="G192" s="2" t="str">
        <x:f>IF(A192="","",IF(COUNTIFS($A$6:$A$605,A192)&gt;1,"Duplicate",""))</x:f>
      </x:c>
      <x:c r="H192" s="2" t="str">
        <x:f>IF(A192="","",IF(COUNTIFS(Leads!$A$6:$A$505,B192)&lt;&gt;1,"Unknown/duplicate lead",""))</x:f>
      </x:c>
      <x:c r="I192" s="2" t="str">
        <x:f>IF(A192="","",IF(OR(C192="",D192="",AND(D192&lt;&gt;"Pending",E192=""),AND(OR(D192="Held",D192="No-show"),E192&lt;C192)),"Check dates/outcome",""))</x:f>
      </x:c>
    </x:row>
    <x:row r="193" ht="23" customHeight="1">
      <x:c r="A193" s="5"/>
      <x:c r="B193" s="5"/>
      <x:c r="C193" s="6"/>
      <x:c r="D193" s="5"/>
      <x:c r="E193" s="6"/>
      <x:c r="F193" s="5"/>
      <x:c r="G193" s="2" t="str">
        <x:f>IF(A193="","",IF(COUNTIFS($A$6:$A$605,A193)&gt;1,"Duplicate",""))</x:f>
      </x:c>
      <x:c r="H193" s="2" t="str">
        <x:f>IF(A193="","",IF(COUNTIFS(Leads!$A$6:$A$505,B193)&lt;&gt;1,"Unknown/duplicate lead",""))</x:f>
      </x:c>
      <x:c r="I193" s="2" t="str">
        <x:f>IF(A193="","",IF(OR(C193="",D193="",AND(D193&lt;&gt;"Pending",E193=""),AND(OR(D193="Held",D193="No-show"),E193&lt;C193)),"Check dates/outcome",""))</x:f>
      </x:c>
    </x:row>
    <x:row r="194" ht="23" customHeight="1">
      <x:c r="A194" s="5"/>
      <x:c r="B194" s="5"/>
      <x:c r="C194" s="6"/>
      <x:c r="D194" s="5"/>
      <x:c r="E194" s="6"/>
      <x:c r="F194" s="5"/>
      <x:c r="G194" s="2" t="str">
        <x:f>IF(A194="","",IF(COUNTIFS($A$6:$A$605,A194)&gt;1,"Duplicate",""))</x:f>
      </x:c>
      <x:c r="H194" s="2" t="str">
        <x:f>IF(A194="","",IF(COUNTIFS(Leads!$A$6:$A$505,B194)&lt;&gt;1,"Unknown/duplicate lead",""))</x:f>
      </x:c>
      <x:c r="I194" s="2" t="str">
        <x:f>IF(A194="","",IF(OR(C194="",D194="",AND(D194&lt;&gt;"Pending",E194=""),AND(OR(D194="Held",D194="No-show"),E194&lt;C194)),"Check dates/outcome",""))</x:f>
      </x:c>
    </x:row>
    <x:row r="195" ht="23" customHeight="1">
      <x:c r="A195" s="5"/>
      <x:c r="B195" s="5"/>
      <x:c r="C195" s="6"/>
      <x:c r="D195" s="5"/>
      <x:c r="E195" s="6"/>
      <x:c r="F195" s="5"/>
      <x:c r="G195" s="2" t="str">
        <x:f>IF(A195="","",IF(COUNTIFS($A$6:$A$605,A195)&gt;1,"Duplicate",""))</x:f>
      </x:c>
      <x:c r="H195" s="2" t="str">
        <x:f>IF(A195="","",IF(COUNTIFS(Leads!$A$6:$A$505,B195)&lt;&gt;1,"Unknown/duplicate lead",""))</x:f>
      </x:c>
      <x:c r="I195" s="2" t="str">
        <x:f>IF(A195="","",IF(OR(C195="",D195="",AND(D195&lt;&gt;"Pending",E195=""),AND(OR(D195="Held",D195="No-show"),E195&lt;C195)),"Check dates/outcome",""))</x:f>
      </x:c>
    </x:row>
    <x:row r="196" ht="23" customHeight="1">
      <x:c r="A196" s="5"/>
      <x:c r="B196" s="5"/>
      <x:c r="C196" s="6"/>
      <x:c r="D196" s="5"/>
      <x:c r="E196" s="6"/>
      <x:c r="F196" s="5"/>
      <x:c r="G196" s="2" t="str">
        <x:f>IF(A196="","",IF(COUNTIFS($A$6:$A$605,A196)&gt;1,"Duplicate",""))</x:f>
      </x:c>
      <x:c r="H196" s="2" t="str">
        <x:f>IF(A196="","",IF(COUNTIFS(Leads!$A$6:$A$505,B196)&lt;&gt;1,"Unknown/duplicate lead",""))</x:f>
      </x:c>
      <x:c r="I196" s="2" t="str">
        <x:f>IF(A196="","",IF(OR(C196="",D196="",AND(D196&lt;&gt;"Pending",E196=""),AND(OR(D196="Held",D196="No-show"),E196&lt;C196)),"Check dates/outcome",""))</x:f>
      </x:c>
    </x:row>
    <x:row r="197" ht="23" customHeight="1">
      <x:c r="A197" s="5"/>
      <x:c r="B197" s="5"/>
      <x:c r="C197" s="6"/>
      <x:c r="D197" s="5"/>
      <x:c r="E197" s="6"/>
      <x:c r="F197" s="5"/>
      <x:c r="G197" s="2" t="str">
        <x:f>IF(A197="","",IF(COUNTIFS($A$6:$A$605,A197)&gt;1,"Duplicate",""))</x:f>
      </x:c>
      <x:c r="H197" s="2" t="str">
        <x:f>IF(A197="","",IF(COUNTIFS(Leads!$A$6:$A$505,B197)&lt;&gt;1,"Unknown/duplicate lead",""))</x:f>
      </x:c>
      <x:c r="I197" s="2" t="str">
        <x:f>IF(A197="","",IF(OR(C197="",D197="",AND(D197&lt;&gt;"Pending",E197=""),AND(OR(D197="Held",D197="No-show"),E197&lt;C197)),"Check dates/outcome",""))</x:f>
      </x:c>
    </x:row>
    <x:row r="198" ht="23" customHeight="1">
      <x:c r="A198" s="5"/>
      <x:c r="B198" s="5"/>
      <x:c r="C198" s="6"/>
      <x:c r="D198" s="5"/>
      <x:c r="E198" s="6"/>
      <x:c r="F198" s="5"/>
      <x:c r="G198" s="2" t="str">
        <x:f>IF(A198="","",IF(COUNTIFS($A$6:$A$605,A198)&gt;1,"Duplicate",""))</x:f>
      </x:c>
      <x:c r="H198" s="2" t="str">
        <x:f>IF(A198="","",IF(COUNTIFS(Leads!$A$6:$A$505,B198)&lt;&gt;1,"Unknown/duplicate lead",""))</x:f>
      </x:c>
      <x:c r="I198" s="2" t="str">
        <x:f>IF(A198="","",IF(OR(C198="",D198="",AND(D198&lt;&gt;"Pending",E198=""),AND(OR(D198="Held",D198="No-show"),E198&lt;C198)),"Check dates/outcome",""))</x:f>
      </x:c>
    </x:row>
    <x:row r="199" ht="23" customHeight="1">
      <x:c r="A199" s="5"/>
      <x:c r="B199" s="5"/>
      <x:c r="C199" s="6"/>
      <x:c r="D199" s="5"/>
      <x:c r="E199" s="6"/>
      <x:c r="F199" s="5"/>
      <x:c r="G199" s="2" t="str">
        <x:f>IF(A199="","",IF(COUNTIFS($A$6:$A$605,A199)&gt;1,"Duplicate",""))</x:f>
      </x:c>
      <x:c r="H199" s="2" t="str">
        <x:f>IF(A199="","",IF(COUNTIFS(Leads!$A$6:$A$505,B199)&lt;&gt;1,"Unknown/duplicate lead",""))</x:f>
      </x:c>
      <x:c r="I199" s="2" t="str">
        <x:f>IF(A199="","",IF(OR(C199="",D199="",AND(D199&lt;&gt;"Pending",E199=""),AND(OR(D199="Held",D199="No-show"),E199&lt;C199)),"Check dates/outcome",""))</x:f>
      </x:c>
    </x:row>
    <x:row r="200" ht="23" customHeight="1">
      <x:c r="A200" s="5"/>
      <x:c r="B200" s="5"/>
      <x:c r="C200" s="6"/>
      <x:c r="D200" s="5"/>
      <x:c r="E200" s="6"/>
      <x:c r="F200" s="5"/>
      <x:c r="G200" s="2" t="str">
        <x:f>IF(A200="","",IF(COUNTIFS($A$6:$A$605,A200)&gt;1,"Duplicate",""))</x:f>
      </x:c>
      <x:c r="H200" s="2" t="str">
        <x:f>IF(A200="","",IF(COUNTIFS(Leads!$A$6:$A$505,B200)&lt;&gt;1,"Unknown/duplicate lead",""))</x:f>
      </x:c>
      <x:c r="I200" s="2" t="str">
        <x:f>IF(A200="","",IF(OR(C200="",D200="",AND(D200&lt;&gt;"Pending",E200=""),AND(OR(D200="Held",D200="No-show"),E200&lt;C200)),"Check dates/outcome",""))</x:f>
      </x:c>
    </x:row>
    <x:row r="201" ht="23" customHeight="1">
      <x:c r="A201" s="5"/>
      <x:c r="B201" s="5"/>
      <x:c r="C201" s="6"/>
      <x:c r="D201" s="5"/>
      <x:c r="E201" s="6"/>
      <x:c r="F201" s="5"/>
      <x:c r="G201" s="2" t="str">
        <x:f>IF(A201="","",IF(COUNTIFS($A$6:$A$605,A201)&gt;1,"Duplicate",""))</x:f>
      </x:c>
      <x:c r="H201" s="2" t="str">
        <x:f>IF(A201="","",IF(COUNTIFS(Leads!$A$6:$A$505,B201)&lt;&gt;1,"Unknown/duplicate lead",""))</x:f>
      </x:c>
      <x:c r="I201" s="2" t="str">
        <x:f>IF(A201="","",IF(OR(C201="",D201="",AND(D201&lt;&gt;"Pending",E201=""),AND(OR(D201="Held",D201="No-show"),E201&lt;C201)),"Check dates/outcome",""))</x:f>
      </x:c>
    </x:row>
    <x:row r="202" ht="23" customHeight="1">
      <x:c r="A202" s="5"/>
      <x:c r="B202" s="5"/>
      <x:c r="C202" s="6"/>
      <x:c r="D202" s="5"/>
      <x:c r="E202" s="6"/>
      <x:c r="F202" s="5"/>
      <x:c r="G202" s="2" t="str">
        <x:f>IF(A202="","",IF(COUNTIFS($A$6:$A$605,A202)&gt;1,"Duplicate",""))</x:f>
      </x:c>
      <x:c r="H202" s="2" t="str">
        <x:f>IF(A202="","",IF(COUNTIFS(Leads!$A$6:$A$505,B202)&lt;&gt;1,"Unknown/duplicate lead",""))</x:f>
      </x:c>
      <x:c r="I202" s="2" t="str">
        <x:f>IF(A202="","",IF(OR(C202="",D202="",AND(D202&lt;&gt;"Pending",E202=""),AND(OR(D202="Held",D202="No-show"),E202&lt;C202)),"Check dates/outcome",""))</x:f>
      </x:c>
    </x:row>
    <x:row r="203" ht="23" customHeight="1">
      <x:c r="A203" s="5"/>
      <x:c r="B203" s="5"/>
      <x:c r="C203" s="6"/>
      <x:c r="D203" s="5"/>
      <x:c r="E203" s="6"/>
      <x:c r="F203" s="5"/>
      <x:c r="G203" s="2" t="str">
        <x:f>IF(A203="","",IF(COUNTIFS($A$6:$A$605,A203)&gt;1,"Duplicate",""))</x:f>
      </x:c>
      <x:c r="H203" s="2" t="str">
        <x:f>IF(A203="","",IF(COUNTIFS(Leads!$A$6:$A$505,B203)&lt;&gt;1,"Unknown/duplicate lead",""))</x:f>
      </x:c>
      <x:c r="I203" s="2" t="str">
        <x:f>IF(A203="","",IF(OR(C203="",D203="",AND(D203&lt;&gt;"Pending",E203=""),AND(OR(D203="Held",D203="No-show"),E203&lt;C203)),"Check dates/outcome",""))</x:f>
      </x:c>
    </x:row>
    <x:row r="204" ht="23" customHeight="1">
      <x:c r="A204" s="5"/>
      <x:c r="B204" s="5"/>
      <x:c r="C204" s="6"/>
      <x:c r="D204" s="5"/>
      <x:c r="E204" s="6"/>
      <x:c r="F204" s="5"/>
      <x:c r="G204" s="2" t="str">
        <x:f>IF(A204="","",IF(COUNTIFS($A$6:$A$605,A204)&gt;1,"Duplicate",""))</x:f>
      </x:c>
      <x:c r="H204" s="2" t="str">
        <x:f>IF(A204="","",IF(COUNTIFS(Leads!$A$6:$A$505,B204)&lt;&gt;1,"Unknown/duplicate lead",""))</x:f>
      </x:c>
      <x:c r="I204" s="2" t="str">
        <x:f>IF(A204="","",IF(OR(C204="",D204="",AND(D204&lt;&gt;"Pending",E204=""),AND(OR(D204="Held",D204="No-show"),E204&lt;C204)),"Check dates/outcome",""))</x:f>
      </x:c>
    </x:row>
    <x:row r="205" ht="23" customHeight="1">
      <x:c r="A205" s="5"/>
      <x:c r="B205" s="5"/>
      <x:c r="C205" s="6"/>
      <x:c r="D205" s="5"/>
      <x:c r="E205" s="6"/>
      <x:c r="F205" s="5"/>
      <x:c r="G205" s="2" t="str">
        <x:f>IF(A205="","",IF(COUNTIFS($A$6:$A$605,A205)&gt;1,"Duplicate",""))</x:f>
      </x:c>
      <x:c r="H205" s="2" t="str">
        <x:f>IF(A205="","",IF(COUNTIFS(Leads!$A$6:$A$505,B205)&lt;&gt;1,"Unknown/duplicate lead",""))</x:f>
      </x:c>
      <x:c r="I205" s="2" t="str">
        <x:f>IF(A205="","",IF(OR(C205="",D205="",AND(D205&lt;&gt;"Pending",E205=""),AND(OR(D205="Held",D205="No-show"),E205&lt;C205)),"Check dates/outcome",""))</x:f>
      </x:c>
    </x:row>
    <x:row r="206" ht="23" customHeight="1">
      <x:c r="A206" s="5"/>
      <x:c r="B206" s="5"/>
      <x:c r="C206" s="6"/>
      <x:c r="D206" s="5"/>
      <x:c r="E206" s="6"/>
      <x:c r="F206" s="5"/>
      <x:c r="G206" s="2" t="str">
        <x:f>IF(A206="","",IF(COUNTIFS($A$6:$A$605,A206)&gt;1,"Duplicate",""))</x:f>
      </x:c>
      <x:c r="H206" s="2" t="str">
        <x:f>IF(A206="","",IF(COUNTIFS(Leads!$A$6:$A$505,B206)&lt;&gt;1,"Unknown/duplicate lead",""))</x:f>
      </x:c>
      <x:c r="I206" s="2" t="str">
        <x:f>IF(A206="","",IF(OR(C206="",D206="",AND(D206&lt;&gt;"Pending",E206=""),AND(OR(D206="Held",D206="No-show"),E206&lt;C206)),"Check dates/outcome",""))</x:f>
      </x:c>
    </x:row>
    <x:row r="207" ht="23" customHeight="1">
      <x:c r="A207" s="5"/>
      <x:c r="B207" s="5"/>
      <x:c r="C207" s="6"/>
      <x:c r="D207" s="5"/>
      <x:c r="E207" s="6"/>
      <x:c r="F207" s="5"/>
      <x:c r="G207" s="2" t="str">
        <x:f>IF(A207="","",IF(COUNTIFS($A$6:$A$605,A207)&gt;1,"Duplicate",""))</x:f>
      </x:c>
      <x:c r="H207" s="2" t="str">
        <x:f>IF(A207="","",IF(COUNTIFS(Leads!$A$6:$A$505,B207)&lt;&gt;1,"Unknown/duplicate lead",""))</x:f>
      </x:c>
      <x:c r="I207" s="2" t="str">
        <x:f>IF(A207="","",IF(OR(C207="",D207="",AND(D207&lt;&gt;"Pending",E207=""),AND(OR(D207="Held",D207="No-show"),E207&lt;C207)),"Check dates/outcome",""))</x:f>
      </x:c>
    </x:row>
    <x:row r="208" ht="23" customHeight="1">
      <x:c r="A208" s="5"/>
      <x:c r="B208" s="5"/>
      <x:c r="C208" s="6"/>
      <x:c r="D208" s="5"/>
      <x:c r="E208" s="6"/>
      <x:c r="F208" s="5"/>
      <x:c r="G208" s="2" t="str">
        <x:f>IF(A208="","",IF(COUNTIFS($A$6:$A$605,A208)&gt;1,"Duplicate",""))</x:f>
      </x:c>
      <x:c r="H208" s="2" t="str">
        <x:f>IF(A208="","",IF(COUNTIFS(Leads!$A$6:$A$505,B208)&lt;&gt;1,"Unknown/duplicate lead",""))</x:f>
      </x:c>
      <x:c r="I208" s="2" t="str">
        <x:f>IF(A208="","",IF(OR(C208="",D208="",AND(D208&lt;&gt;"Pending",E208=""),AND(OR(D208="Held",D208="No-show"),E208&lt;C208)),"Check dates/outcome",""))</x:f>
      </x:c>
    </x:row>
    <x:row r="209" ht="23" customHeight="1">
      <x:c r="A209" s="5"/>
      <x:c r="B209" s="5"/>
      <x:c r="C209" s="6"/>
      <x:c r="D209" s="5"/>
      <x:c r="E209" s="6"/>
      <x:c r="F209" s="5"/>
      <x:c r="G209" s="2" t="str">
        <x:f>IF(A209="","",IF(COUNTIFS($A$6:$A$605,A209)&gt;1,"Duplicate",""))</x:f>
      </x:c>
      <x:c r="H209" s="2" t="str">
        <x:f>IF(A209="","",IF(COUNTIFS(Leads!$A$6:$A$505,B209)&lt;&gt;1,"Unknown/duplicate lead",""))</x:f>
      </x:c>
      <x:c r="I209" s="2" t="str">
        <x:f>IF(A209="","",IF(OR(C209="",D209="",AND(D209&lt;&gt;"Pending",E209=""),AND(OR(D209="Held",D209="No-show"),E209&lt;C209)),"Check dates/outcome",""))</x:f>
      </x:c>
    </x:row>
    <x:row r="210" ht="23" customHeight="1">
      <x:c r="A210" s="5"/>
      <x:c r="B210" s="5"/>
      <x:c r="C210" s="6"/>
      <x:c r="D210" s="5"/>
      <x:c r="E210" s="6"/>
      <x:c r="F210" s="5"/>
      <x:c r="G210" s="2" t="str">
        <x:f>IF(A210="","",IF(COUNTIFS($A$6:$A$605,A210)&gt;1,"Duplicate",""))</x:f>
      </x:c>
      <x:c r="H210" s="2" t="str">
        <x:f>IF(A210="","",IF(COUNTIFS(Leads!$A$6:$A$505,B210)&lt;&gt;1,"Unknown/duplicate lead",""))</x:f>
      </x:c>
      <x:c r="I210" s="2" t="str">
        <x:f>IF(A210="","",IF(OR(C210="",D210="",AND(D210&lt;&gt;"Pending",E210=""),AND(OR(D210="Held",D210="No-show"),E210&lt;C210)),"Check dates/outcome",""))</x:f>
      </x:c>
    </x:row>
    <x:row r="211" ht="23" customHeight="1">
      <x:c r="A211" s="5"/>
      <x:c r="B211" s="5"/>
      <x:c r="C211" s="6"/>
      <x:c r="D211" s="5"/>
      <x:c r="E211" s="6"/>
      <x:c r="F211" s="5"/>
      <x:c r="G211" s="2" t="str">
        <x:f>IF(A211="","",IF(COUNTIFS($A$6:$A$605,A211)&gt;1,"Duplicate",""))</x:f>
      </x:c>
      <x:c r="H211" s="2" t="str">
        <x:f>IF(A211="","",IF(COUNTIFS(Leads!$A$6:$A$505,B211)&lt;&gt;1,"Unknown/duplicate lead",""))</x:f>
      </x:c>
      <x:c r="I211" s="2" t="str">
        <x:f>IF(A211="","",IF(OR(C211="",D211="",AND(D211&lt;&gt;"Pending",E211=""),AND(OR(D211="Held",D211="No-show"),E211&lt;C211)),"Check dates/outcome",""))</x:f>
      </x:c>
    </x:row>
    <x:row r="212" ht="23" customHeight="1">
      <x:c r="A212" s="5"/>
      <x:c r="B212" s="5"/>
      <x:c r="C212" s="6"/>
      <x:c r="D212" s="5"/>
      <x:c r="E212" s="6"/>
      <x:c r="F212" s="5"/>
      <x:c r="G212" s="2" t="str">
        <x:f>IF(A212="","",IF(COUNTIFS($A$6:$A$605,A212)&gt;1,"Duplicate",""))</x:f>
      </x:c>
      <x:c r="H212" s="2" t="str">
        <x:f>IF(A212="","",IF(COUNTIFS(Leads!$A$6:$A$505,B212)&lt;&gt;1,"Unknown/duplicate lead",""))</x:f>
      </x:c>
      <x:c r="I212" s="2" t="str">
        <x:f>IF(A212="","",IF(OR(C212="",D212="",AND(D212&lt;&gt;"Pending",E212=""),AND(OR(D212="Held",D212="No-show"),E212&lt;C212)),"Check dates/outcome",""))</x:f>
      </x:c>
    </x:row>
    <x:row r="213" ht="23" customHeight="1">
      <x:c r="A213" s="5"/>
      <x:c r="B213" s="5"/>
      <x:c r="C213" s="6"/>
      <x:c r="D213" s="5"/>
      <x:c r="E213" s="6"/>
      <x:c r="F213" s="5"/>
      <x:c r="G213" s="2" t="str">
        <x:f>IF(A213="","",IF(COUNTIFS($A$6:$A$605,A213)&gt;1,"Duplicate",""))</x:f>
      </x:c>
      <x:c r="H213" s="2" t="str">
        <x:f>IF(A213="","",IF(COUNTIFS(Leads!$A$6:$A$505,B213)&lt;&gt;1,"Unknown/duplicate lead",""))</x:f>
      </x:c>
      <x:c r="I213" s="2" t="str">
        <x:f>IF(A213="","",IF(OR(C213="",D213="",AND(D213&lt;&gt;"Pending",E213=""),AND(OR(D213="Held",D213="No-show"),E213&lt;C213)),"Check dates/outcome",""))</x:f>
      </x:c>
    </x:row>
    <x:row r="214" ht="23" customHeight="1">
      <x:c r="A214" s="5"/>
      <x:c r="B214" s="5"/>
      <x:c r="C214" s="6"/>
      <x:c r="D214" s="5"/>
      <x:c r="E214" s="6"/>
      <x:c r="F214" s="5"/>
      <x:c r="G214" s="2" t="str">
        <x:f>IF(A214="","",IF(COUNTIFS($A$6:$A$605,A214)&gt;1,"Duplicate",""))</x:f>
      </x:c>
      <x:c r="H214" s="2" t="str">
        <x:f>IF(A214="","",IF(COUNTIFS(Leads!$A$6:$A$505,B214)&lt;&gt;1,"Unknown/duplicate lead",""))</x:f>
      </x:c>
      <x:c r="I214" s="2" t="str">
        <x:f>IF(A214="","",IF(OR(C214="",D214="",AND(D214&lt;&gt;"Pending",E214=""),AND(OR(D214="Held",D214="No-show"),E214&lt;C214)),"Check dates/outcome",""))</x:f>
      </x:c>
    </x:row>
    <x:row r="215" ht="23" customHeight="1">
      <x:c r="A215" s="5"/>
      <x:c r="B215" s="5"/>
      <x:c r="C215" s="6"/>
      <x:c r="D215" s="5"/>
      <x:c r="E215" s="6"/>
      <x:c r="F215" s="5"/>
      <x:c r="G215" s="2" t="str">
        <x:f>IF(A215="","",IF(COUNTIFS($A$6:$A$605,A215)&gt;1,"Duplicate",""))</x:f>
      </x:c>
      <x:c r="H215" s="2" t="str">
        <x:f>IF(A215="","",IF(COUNTIFS(Leads!$A$6:$A$505,B215)&lt;&gt;1,"Unknown/duplicate lead",""))</x:f>
      </x:c>
      <x:c r="I215" s="2" t="str">
        <x:f>IF(A215="","",IF(OR(C215="",D215="",AND(D215&lt;&gt;"Pending",E215=""),AND(OR(D215="Held",D215="No-show"),E215&lt;C215)),"Check dates/outcome",""))</x:f>
      </x:c>
    </x:row>
    <x:row r="216" ht="23" customHeight="1">
      <x:c r="A216" s="5"/>
      <x:c r="B216" s="5"/>
      <x:c r="C216" s="6"/>
      <x:c r="D216" s="5"/>
      <x:c r="E216" s="6"/>
      <x:c r="F216" s="5"/>
      <x:c r="G216" s="2" t="str">
        <x:f>IF(A216="","",IF(COUNTIFS($A$6:$A$605,A216)&gt;1,"Duplicate",""))</x:f>
      </x:c>
      <x:c r="H216" s="2" t="str">
        <x:f>IF(A216="","",IF(COUNTIFS(Leads!$A$6:$A$505,B216)&lt;&gt;1,"Unknown/duplicate lead",""))</x:f>
      </x:c>
      <x:c r="I216" s="2" t="str">
        <x:f>IF(A216="","",IF(OR(C216="",D216="",AND(D216&lt;&gt;"Pending",E216=""),AND(OR(D216="Held",D216="No-show"),E216&lt;C216)),"Check dates/outcome",""))</x:f>
      </x:c>
    </x:row>
    <x:row r="217" ht="23" customHeight="1">
      <x:c r="A217" s="5"/>
      <x:c r="B217" s="5"/>
      <x:c r="C217" s="6"/>
      <x:c r="D217" s="5"/>
      <x:c r="E217" s="6"/>
      <x:c r="F217" s="5"/>
      <x:c r="G217" s="2" t="str">
        <x:f>IF(A217="","",IF(COUNTIFS($A$6:$A$605,A217)&gt;1,"Duplicate",""))</x:f>
      </x:c>
      <x:c r="H217" s="2" t="str">
        <x:f>IF(A217="","",IF(COUNTIFS(Leads!$A$6:$A$505,B217)&lt;&gt;1,"Unknown/duplicate lead",""))</x:f>
      </x:c>
      <x:c r="I217" s="2" t="str">
        <x:f>IF(A217="","",IF(OR(C217="",D217="",AND(D217&lt;&gt;"Pending",E217=""),AND(OR(D217="Held",D217="No-show"),E217&lt;C217)),"Check dates/outcome",""))</x:f>
      </x:c>
    </x:row>
    <x:row r="218" ht="23" customHeight="1">
      <x:c r="A218" s="5"/>
      <x:c r="B218" s="5"/>
      <x:c r="C218" s="6"/>
      <x:c r="D218" s="5"/>
      <x:c r="E218" s="6"/>
      <x:c r="F218" s="5"/>
      <x:c r="G218" s="2" t="str">
        <x:f>IF(A218="","",IF(COUNTIFS($A$6:$A$605,A218)&gt;1,"Duplicate",""))</x:f>
      </x:c>
      <x:c r="H218" s="2" t="str">
        <x:f>IF(A218="","",IF(COUNTIFS(Leads!$A$6:$A$505,B218)&lt;&gt;1,"Unknown/duplicate lead",""))</x:f>
      </x:c>
      <x:c r="I218" s="2" t="str">
        <x:f>IF(A218="","",IF(OR(C218="",D218="",AND(D218&lt;&gt;"Pending",E218=""),AND(OR(D218="Held",D218="No-show"),E218&lt;C218)),"Check dates/outcome",""))</x:f>
      </x:c>
    </x:row>
    <x:row r="219" ht="23" customHeight="1">
      <x:c r="A219" s="5"/>
      <x:c r="B219" s="5"/>
      <x:c r="C219" s="6"/>
      <x:c r="D219" s="5"/>
      <x:c r="E219" s="6"/>
      <x:c r="F219" s="5"/>
      <x:c r="G219" s="2" t="str">
        <x:f>IF(A219="","",IF(COUNTIFS($A$6:$A$605,A219)&gt;1,"Duplicate",""))</x:f>
      </x:c>
      <x:c r="H219" s="2" t="str">
        <x:f>IF(A219="","",IF(COUNTIFS(Leads!$A$6:$A$505,B219)&lt;&gt;1,"Unknown/duplicate lead",""))</x:f>
      </x:c>
      <x:c r="I219" s="2" t="str">
        <x:f>IF(A219="","",IF(OR(C219="",D219="",AND(D219&lt;&gt;"Pending",E219=""),AND(OR(D219="Held",D219="No-show"),E219&lt;C219)),"Check dates/outcome",""))</x:f>
      </x:c>
    </x:row>
    <x:row r="220" ht="23" customHeight="1">
      <x:c r="A220" s="5"/>
      <x:c r="B220" s="5"/>
      <x:c r="C220" s="6"/>
      <x:c r="D220" s="5"/>
      <x:c r="E220" s="6"/>
      <x:c r="F220" s="5"/>
      <x:c r="G220" s="2" t="str">
        <x:f>IF(A220="","",IF(COUNTIFS($A$6:$A$605,A220)&gt;1,"Duplicate",""))</x:f>
      </x:c>
      <x:c r="H220" s="2" t="str">
        <x:f>IF(A220="","",IF(COUNTIFS(Leads!$A$6:$A$505,B220)&lt;&gt;1,"Unknown/duplicate lead",""))</x:f>
      </x:c>
      <x:c r="I220" s="2" t="str">
        <x:f>IF(A220="","",IF(OR(C220="",D220="",AND(D220&lt;&gt;"Pending",E220=""),AND(OR(D220="Held",D220="No-show"),E220&lt;C220)),"Check dates/outcome",""))</x:f>
      </x:c>
    </x:row>
    <x:row r="221" ht="23" customHeight="1">
      <x:c r="A221" s="5"/>
      <x:c r="B221" s="5"/>
      <x:c r="C221" s="6"/>
      <x:c r="D221" s="5"/>
      <x:c r="E221" s="6"/>
      <x:c r="F221" s="5"/>
      <x:c r="G221" s="2" t="str">
        <x:f>IF(A221="","",IF(COUNTIFS($A$6:$A$605,A221)&gt;1,"Duplicate",""))</x:f>
      </x:c>
      <x:c r="H221" s="2" t="str">
        <x:f>IF(A221="","",IF(COUNTIFS(Leads!$A$6:$A$505,B221)&lt;&gt;1,"Unknown/duplicate lead",""))</x:f>
      </x:c>
      <x:c r="I221" s="2" t="str">
        <x:f>IF(A221="","",IF(OR(C221="",D221="",AND(D221&lt;&gt;"Pending",E221=""),AND(OR(D221="Held",D221="No-show"),E221&lt;C221)),"Check dates/outcome",""))</x:f>
      </x:c>
    </x:row>
    <x:row r="222" ht="23" customHeight="1">
      <x:c r="A222" s="5"/>
      <x:c r="B222" s="5"/>
      <x:c r="C222" s="6"/>
      <x:c r="D222" s="5"/>
      <x:c r="E222" s="6"/>
      <x:c r="F222" s="5"/>
      <x:c r="G222" s="2" t="str">
        <x:f>IF(A222="","",IF(COUNTIFS($A$6:$A$605,A222)&gt;1,"Duplicate",""))</x:f>
      </x:c>
      <x:c r="H222" s="2" t="str">
        <x:f>IF(A222="","",IF(COUNTIFS(Leads!$A$6:$A$505,B222)&lt;&gt;1,"Unknown/duplicate lead",""))</x:f>
      </x:c>
      <x:c r="I222" s="2" t="str">
        <x:f>IF(A222="","",IF(OR(C222="",D222="",AND(D222&lt;&gt;"Pending",E222=""),AND(OR(D222="Held",D222="No-show"),E222&lt;C222)),"Check dates/outcome",""))</x:f>
      </x:c>
    </x:row>
    <x:row r="223" ht="23" customHeight="1">
      <x:c r="A223" s="5"/>
      <x:c r="B223" s="5"/>
      <x:c r="C223" s="6"/>
      <x:c r="D223" s="5"/>
      <x:c r="E223" s="6"/>
      <x:c r="F223" s="5"/>
      <x:c r="G223" s="2" t="str">
        <x:f>IF(A223="","",IF(COUNTIFS($A$6:$A$605,A223)&gt;1,"Duplicate",""))</x:f>
      </x:c>
      <x:c r="H223" s="2" t="str">
        <x:f>IF(A223="","",IF(COUNTIFS(Leads!$A$6:$A$505,B223)&lt;&gt;1,"Unknown/duplicate lead",""))</x:f>
      </x:c>
      <x:c r="I223" s="2" t="str">
        <x:f>IF(A223="","",IF(OR(C223="",D223="",AND(D223&lt;&gt;"Pending",E223=""),AND(OR(D223="Held",D223="No-show"),E223&lt;C223)),"Check dates/outcome",""))</x:f>
      </x:c>
    </x:row>
    <x:row r="224" ht="23" customHeight="1">
      <x:c r="A224" s="5"/>
      <x:c r="B224" s="5"/>
      <x:c r="C224" s="6"/>
      <x:c r="D224" s="5"/>
      <x:c r="E224" s="6"/>
      <x:c r="F224" s="5"/>
      <x:c r="G224" s="2" t="str">
        <x:f>IF(A224="","",IF(COUNTIFS($A$6:$A$605,A224)&gt;1,"Duplicate",""))</x:f>
      </x:c>
      <x:c r="H224" s="2" t="str">
        <x:f>IF(A224="","",IF(COUNTIFS(Leads!$A$6:$A$505,B224)&lt;&gt;1,"Unknown/duplicate lead",""))</x:f>
      </x:c>
      <x:c r="I224" s="2" t="str">
        <x:f>IF(A224="","",IF(OR(C224="",D224="",AND(D224&lt;&gt;"Pending",E224=""),AND(OR(D224="Held",D224="No-show"),E224&lt;C224)),"Check dates/outcome",""))</x:f>
      </x:c>
    </x:row>
    <x:row r="225" ht="23" customHeight="1">
      <x:c r="A225" s="5"/>
      <x:c r="B225" s="5"/>
      <x:c r="C225" s="6"/>
      <x:c r="D225" s="5"/>
      <x:c r="E225" s="6"/>
      <x:c r="F225" s="5"/>
      <x:c r="G225" s="2" t="str">
        <x:f>IF(A225="","",IF(COUNTIFS($A$6:$A$605,A225)&gt;1,"Duplicate",""))</x:f>
      </x:c>
      <x:c r="H225" s="2" t="str">
        <x:f>IF(A225="","",IF(COUNTIFS(Leads!$A$6:$A$505,B225)&lt;&gt;1,"Unknown/duplicate lead",""))</x:f>
      </x:c>
      <x:c r="I225" s="2" t="str">
        <x:f>IF(A225="","",IF(OR(C225="",D225="",AND(D225&lt;&gt;"Pending",E225=""),AND(OR(D225="Held",D225="No-show"),E225&lt;C225)),"Check dates/outcome",""))</x:f>
      </x:c>
    </x:row>
    <x:row r="226" ht="23" customHeight="1">
      <x:c r="A226" s="5"/>
      <x:c r="B226" s="5"/>
      <x:c r="C226" s="6"/>
      <x:c r="D226" s="5"/>
      <x:c r="E226" s="6"/>
      <x:c r="F226" s="5"/>
      <x:c r="G226" s="2" t="str">
        <x:f>IF(A226="","",IF(COUNTIFS($A$6:$A$605,A226)&gt;1,"Duplicate",""))</x:f>
      </x:c>
      <x:c r="H226" s="2" t="str">
        <x:f>IF(A226="","",IF(COUNTIFS(Leads!$A$6:$A$505,B226)&lt;&gt;1,"Unknown/duplicate lead",""))</x:f>
      </x:c>
      <x:c r="I226" s="2" t="str">
        <x:f>IF(A226="","",IF(OR(C226="",D226="",AND(D226&lt;&gt;"Pending",E226=""),AND(OR(D226="Held",D226="No-show"),E226&lt;C226)),"Check dates/outcome",""))</x:f>
      </x:c>
    </x:row>
    <x:row r="227" ht="23" customHeight="1">
      <x:c r="A227" s="5"/>
      <x:c r="B227" s="5"/>
      <x:c r="C227" s="6"/>
      <x:c r="D227" s="5"/>
      <x:c r="E227" s="6"/>
      <x:c r="F227" s="5"/>
      <x:c r="G227" s="2" t="str">
        <x:f>IF(A227="","",IF(COUNTIFS($A$6:$A$605,A227)&gt;1,"Duplicate",""))</x:f>
      </x:c>
      <x:c r="H227" s="2" t="str">
        <x:f>IF(A227="","",IF(COUNTIFS(Leads!$A$6:$A$505,B227)&lt;&gt;1,"Unknown/duplicate lead",""))</x:f>
      </x:c>
      <x:c r="I227" s="2" t="str">
        <x:f>IF(A227="","",IF(OR(C227="",D227="",AND(D227&lt;&gt;"Pending",E227=""),AND(OR(D227="Held",D227="No-show"),E227&lt;C227)),"Check dates/outcome",""))</x:f>
      </x:c>
    </x:row>
    <x:row r="228" ht="23" customHeight="1">
      <x:c r="A228" s="5"/>
      <x:c r="B228" s="5"/>
      <x:c r="C228" s="6"/>
      <x:c r="D228" s="5"/>
      <x:c r="E228" s="6"/>
      <x:c r="F228" s="5"/>
      <x:c r="G228" s="2" t="str">
        <x:f>IF(A228="","",IF(COUNTIFS($A$6:$A$605,A228)&gt;1,"Duplicate",""))</x:f>
      </x:c>
      <x:c r="H228" s="2" t="str">
        <x:f>IF(A228="","",IF(COUNTIFS(Leads!$A$6:$A$505,B228)&lt;&gt;1,"Unknown/duplicate lead",""))</x:f>
      </x:c>
      <x:c r="I228" s="2" t="str">
        <x:f>IF(A228="","",IF(OR(C228="",D228="",AND(D228&lt;&gt;"Pending",E228=""),AND(OR(D228="Held",D228="No-show"),E228&lt;C228)),"Check dates/outcome",""))</x:f>
      </x:c>
    </x:row>
    <x:row r="229" ht="23" customHeight="1">
      <x:c r="A229" s="5"/>
      <x:c r="B229" s="5"/>
      <x:c r="C229" s="6"/>
      <x:c r="D229" s="5"/>
      <x:c r="E229" s="6"/>
      <x:c r="F229" s="5"/>
      <x:c r="G229" s="2" t="str">
        <x:f>IF(A229="","",IF(COUNTIFS($A$6:$A$605,A229)&gt;1,"Duplicate",""))</x:f>
      </x:c>
      <x:c r="H229" s="2" t="str">
        <x:f>IF(A229="","",IF(COUNTIFS(Leads!$A$6:$A$505,B229)&lt;&gt;1,"Unknown/duplicate lead",""))</x:f>
      </x:c>
      <x:c r="I229" s="2" t="str">
        <x:f>IF(A229="","",IF(OR(C229="",D229="",AND(D229&lt;&gt;"Pending",E229=""),AND(OR(D229="Held",D229="No-show"),E229&lt;C229)),"Check dates/outcome",""))</x:f>
      </x:c>
    </x:row>
    <x:row r="230" ht="23" customHeight="1">
      <x:c r="A230" s="5"/>
      <x:c r="B230" s="5"/>
      <x:c r="C230" s="6"/>
      <x:c r="D230" s="5"/>
      <x:c r="E230" s="6"/>
      <x:c r="F230" s="5"/>
      <x:c r="G230" s="2" t="str">
        <x:f>IF(A230="","",IF(COUNTIFS($A$6:$A$605,A230)&gt;1,"Duplicate",""))</x:f>
      </x:c>
      <x:c r="H230" s="2" t="str">
        <x:f>IF(A230="","",IF(COUNTIFS(Leads!$A$6:$A$505,B230)&lt;&gt;1,"Unknown/duplicate lead",""))</x:f>
      </x:c>
      <x:c r="I230" s="2" t="str">
        <x:f>IF(A230="","",IF(OR(C230="",D230="",AND(D230&lt;&gt;"Pending",E230=""),AND(OR(D230="Held",D230="No-show"),E230&lt;C230)),"Check dates/outcome",""))</x:f>
      </x:c>
    </x:row>
    <x:row r="231" ht="23" customHeight="1">
      <x:c r="A231" s="5"/>
      <x:c r="B231" s="5"/>
      <x:c r="C231" s="6"/>
      <x:c r="D231" s="5"/>
      <x:c r="E231" s="6"/>
      <x:c r="F231" s="5"/>
      <x:c r="G231" s="2" t="str">
        <x:f>IF(A231="","",IF(COUNTIFS($A$6:$A$605,A231)&gt;1,"Duplicate",""))</x:f>
      </x:c>
      <x:c r="H231" s="2" t="str">
        <x:f>IF(A231="","",IF(COUNTIFS(Leads!$A$6:$A$505,B231)&lt;&gt;1,"Unknown/duplicate lead",""))</x:f>
      </x:c>
      <x:c r="I231" s="2" t="str">
        <x:f>IF(A231="","",IF(OR(C231="",D231="",AND(D231&lt;&gt;"Pending",E231=""),AND(OR(D231="Held",D231="No-show"),E231&lt;C231)),"Check dates/outcome",""))</x:f>
      </x:c>
    </x:row>
    <x:row r="232" ht="23" customHeight="1">
      <x:c r="A232" s="5"/>
      <x:c r="B232" s="5"/>
      <x:c r="C232" s="6"/>
      <x:c r="D232" s="5"/>
      <x:c r="E232" s="6"/>
      <x:c r="F232" s="5"/>
      <x:c r="G232" s="2" t="str">
        <x:f>IF(A232="","",IF(COUNTIFS($A$6:$A$605,A232)&gt;1,"Duplicate",""))</x:f>
      </x:c>
      <x:c r="H232" s="2" t="str">
        <x:f>IF(A232="","",IF(COUNTIFS(Leads!$A$6:$A$505,B232)&lt;&gt;1,"Unknown/duplicate lead",""))</x:f>
      </x:c>
      <x:c r="I232" s="2" t="str">
        <x:f>IF(A232="","",IF(OR(C232="",D232="",AND(D232&lt;&gt;"Pending",E232=""),AND(OR(D232="Held",D232="No-show"),E232&lt;C232)),"Check dates/outcome",""))</x:f>
      </x:c>
    </x:row>
    <x:row r="233" ht="23" customHeight="1">
      <x:c r="A233" s="5"/>
      <x:c r="B233" s="5"/>
      <x:c r="C233" s="6"/>
      <x:c r="D233" s="5"/>
      <x:c r="E233" s="6"/>
      <x:c r="F233" s="5"/>
      <x:c r="G233" s="2" t="str">
        <x:f>IF(A233="","",IF(COUNTIFS($A$6:$A$605,A233)&gt;1,"Duplicate",""))</x:f>
      </x:c>
      <x:c r="H233" s="2" t="str">
        <x:f>IF(A233="","",IF(COUNTIFS(Leads!$A$6:$A$505,B233)&lt;&gt;1,"Unknown/duplicate lead",""))</x:f>
      </x:c>
      <x:c r="I233" s="2" t="str">
        <x:f>IF(A233="","",IF(OR(C233="",D233="",AND(D233&lt;&gt;"Pending",E233=""),AND(OR(D233="Held",D233="No-show"),E233&lt;C233)),"Check dates/outcome",""))</x:f>
      </x:c>
    </x:row>
    <x:row r="234" ht="23" customHeight="1">
      <x:c r="A234" s="5"/>
      <x:c r="B234" s="5"/>
      <x:c r="C234" s="6"/>
      <x:c r="D234" s="5"/>
      <x:c r="E234" s="6"/>
      <x:c r="F234" s="5"/>
      <x:c r="G234" s="2" t="str">
        <x:f>IF(A234="","",IF(COUNTIFS($A$6:$A$605,A234)&gt;1,"Duplicate",""))</x:f>
      </x:c>
      <x:c r="H234" s="2" t="str">
        <x:f>IF(A234="","",IF(COUNTIFS(Leads!$A$6:$A$505,B234)&lt;&gt;1,"Unknown/duplicate lead",""))</x:f>
      </x:c>
      <x:c r="I234" s="2" t="str">
        <x:f>IF(A234="","",IF(OR(C234="",D234="",AND(D234&lt;&gt;"Pending",E234=""),AND(OR(D234="Held",D234="No-show"),E234&lt;C234)),"Check dates/outcome",""))</x:f>
      </x:c>
    </x:row>
    <x:row r="235" ht="23" customHeight="1">
      <x:c r="A235" s="5"/>
      <x:c r="B235" s="5"/>
      <x:c r="C235" s="6"/>
      <x:c r="D235" s="5"/>
      <x:c r="E235" s="6"/>
      <x:c r="F235" s="5"/>
      <x:c r="G235" s="2" t="str">
        <x:f>IF(A235="","",IF(COUNTIFS($A$6:$A$605,A235)&gt;1,"Duplicate",""))</x:f>
      </x:c>
      <x:c r="H235" s="2" t="str">
        <x:f>IF(A235="","",IF(COUNTIFS(Leads!$A$6:$A$505,B235)&lt;&gt;1,"Unknown/duplicate lead",""))</x:f>
      </x:c>
      <x:c r="I235" s="2" t="str">
        <x:f>IF(A235="","",IF(OR(C235="",D235="",AND(D235&lt;&gt;"Pending",E235=""),AND(OR(D235="Held",D235="No-show"),E235&lt;C235)),"Check dates/outcome",""))</x:f>
      </x:c>
    </x:row>
    <x:row r="236" ht="23" customHeight="1">
      <x:c r="A236" s="5"/>
      <x:c r="B236" s="5"/>
      <x:c r="C236" s="6"/>
      <x:c r="D236" s="5"/>
      <x:c r="E236" s="6"/>
      <x:c r="F236" s="5"/>
      <x:c r="G236" s="2" t="str">
        <x:f>IF(A236="","",IF(COUNTIFS($A$6:$A$605,A236)&gt;1,"Duplicate",""))</x:f>
      </x:c>
      <x:c r="H236" s="2" t="str">
        <x:f>IF(A236="","",IF(COUNTIFS(Leads!$A$6:$A$505,B236)&lt;&gt;1,"Unknown/duplicate lead",""))</x:f>
      </x:c>
      <x:c r="I236" s="2" t="str">
        <x:f>IF(A236="","",IF(OR(C236="",D236="",AND(D236&lt;&gt;"Pending",E236=""),AND(OR(D236="Held",D236="No-show"),E236&lt;C236)),"Check dates/outcome",""))</x:f>
      </x:c>
    </x:row>
    <x:row r="237" ht="23" customHeight="1">
      <x:c r="A237" s="5"/>
      <x:c r="B237" s="5"/>
      <x:c r="C237" s="6"/>
      <x:c r="D237" s="5"/>
      <x:c r="E237" s="6"/>
      <x:c r="F237" s="5"/>
      <x:c r="G237" s="2" t="str">
        <x:f>IF(A237="","",IF(COUNTIFS($A$6:$A$605,A237)&gt;1,"Duplicate",""))</x:f>
      </x:c>
      <x:c r="H237" s="2" t="str">
        <x:f>IF(A237="","",IF(COUNTIFS(Leads!$A$6:$A$505,B237)&lt;&gt;1,"Unknown/duplicate lead",""))</x:f>
      </x:c>
      <x:c r="I237" s="2" t="str">
        <x:f>IF(A237="","",IF(OR(C237="",D237="",AND(D237&lt;&gt;"Pending",E237=""),AND(OR(D237="Held",D237="No-show"),E237&lt;C237)),"Check dates/outcome",""))</x:f>
      </x:c>
    </x:row>
    <x:row r="238" ht="23" customHeight="1">
      <x:c r="A238" s="5"/>
      <x:c r="B238" s="5"/>
      <x:c r="C238" s="6"/>
      <x:c r="D238" s="5"/>
      <x:c r="E238" s="6"/>
      <x:c r="F238" s="5"/>
      <x:c r="G238" s="2" t="str">
        <x:f>IF(A238="","",IF(COUNTIFS($A$6:$A$605,A238)&gt;1,"Duplicate",""))</x:f>
      </x:c>
      <x:c r="H238" s="2" t="str">
        <x:f>IF(A238="","",IF(COUNTIFS(Leads!$A$6:$A$505,B238)&lt;&gt;1,"Unknown/duplicate lead",""))</x:f>
      </x:c>
      <x:c r="I238" s="2" t="str">
        <x:f>IF(A238="","",IF(OR(C238="",D238="",AND(D238&lt;&gt;"Pending",E238=""),AND(OR(D238="Held",D238="No-show"),E238&lt;C238)),"Check dates/outcome",""))</x:f>
      </x:c>
    </x:row>
    <x:row r="239" ht="23" customHeight="1">
      <x:c r="A239" s="5"/>
      <x:c r="B239" s="5"/>
      <x:c r="C239" s="6"/>
      <x:c r="D239" s="5"/>
      <x:c r="E239" s="6"/>
      <x:c r="F239" s="5"/>
      <x:c r="G239" s="2" t="str">
        <x:f>IF(A239="","",IF(COUNTIFS($A$6:$A$605,A239)&gt;1,"Duplicate",""))</x:f>
      </x:c>
      <x:c r="H239" s="2" t="str">
        <x:f>IF(A239="","",IF(COUNTIFS(Leads!$A$6:$A$505,B239)&lt;&gt;1,"Unknown/duplicate lead",""))</x:f>
      </x:c>
      <x:c r="I239" s="2" t="str">
        <x:f>IF(A239="","",IF(OR(C239="",D239="",AND(D239&lt;&gt;"Pending",E239=""),AND(OR(D239="Held",D239="No-show"),E239&lt;C239)),"Check dates/outcome",""))</x:f>
      </x:c>
    </x:row>
    <x:row r="240" ht="23" customHeight="1">
      <x:c r="A240" s="5"/>
      <x:c r="B240" s="5"/>
      <x:c r="C240" s="6"/>
      <x:c r="D240" s="5"/>
      <x:c r="E240" s="6"/>
      <x:c r="F240" s="5"/>
      <x:c r="G240" s="2" t="str">
        <x:f>IF(A240="","",IF(COUNTIFS($A$6:$A$605,A240)&gt;1,"Duplicate",""))</x:f>
      </x:c>
      <x:c r="H240" s="2" t="str">
        <x:f>IF(A240="","",IF(COUNTIFS(Leads!$A$6:$A$505,B240)&lt;&gt;1,"Unknown/duplicate lead",""))</x:f>
      </x:c>
      <x:c r="I240" s="2" t="str">
        <x:f>IF(A240="","",IF(OR(C240="",D240="",AND(D240&lt;&gt;"Pending",E240=""),AND(OR(D240="Held",D240="No-show"),E240&lt;C240)),"Check dates/outcome",""))</x:f>
      </x:c>
    </x:row>
    <x:row r="241" ht="23" customHeight="1">
      <x:c r="A241" s="5"/>
      <x:c r="B241" s="5"/>
      <x:c r="C241" s="6"/>
      <x:c r="D241" s="5"/>
      <x:c r="E241" s="6"/>
      <x:c r="F241" s="5"/>
      <x:c r="G241" s="2" t="str">
        <x:f>IF(A241="","",IF(COUNTIFS($A$6:$A$605,A241)&gt;1,"Duplicate",""))</x:f>
      </x:c>
      <x:c r="H241" s="2" t="str">
        <x:f>IF(A241="","",IF(COUNTIFS(Leads!$A$6:$A$505,B241)&lt;&gt;1,"Unknown/duplicate lead",""))</x:f>
      </x:c>
      <x:c r="I241" s="2" t="str">
        <x:f>IF(A241="","",IF(OR(C241="",D241="",AND(D241&lt;&gt;"Pending",E241=""),AND(OR(D241="Held",D241="No-show"),E241&lt;C241)),"Check dates/outcome",""))</x:f>
      </x:c>
    </x:row>
    <x:row r="242" ht="23" customHeight="1">
      <x:c r="A242" s="5"/>
      <x:c r="B242" s="5"/>
      <x:c r="C242" s="6"/>
      <x:c r="D242" s="5"/>
      <x:c r="E242" s="6"/>
      <x:c r="F242" s="5"/>
      <x:c r="G242" s="2" t="str">
        <x:f>IF(A242="","",IF(COUNTIFS($A$6:$A$605,A242)&gt;1,"Duplicate",""))</x:f>
      </x:c>
      <x:c r="H242" s="2" t="str">
        <x:f>IF(A242="","",IF(COUNTIFS(Leads!$A$6:$A$505,B242)&lt;&gt;1,"Unknown/duplicate lead",""))</x:f>
      </x:c>
      <x:c r="I242" s="2" t="str">
        <x:f>IF(A242="","",IF(OR(C242="",D242="",AND(D242&lt;&gt;"Pending",E242=""),AND(OR(D242="Held",D242="No-show"),E242&lt;C242)),"Check dates/outcome",""))</x:f>
      </x:c>
    </x:row>
    <x:row r="243" ht="23" customHeight="1">
      <x:c r="A243" s="5"/>
      <x:c r="B243" s="5"/>
      <x:c r="C243" s="6"/>
      <x:c r="D243" s="5"/>
      <x:c r="E243" s="6"/>
      <x:c r="F243" s="5"/>
      <x:c r="G243" s="2" t="str">
        <x:f>IF(A243="","",IF(COUNTIFS($A$6:$A$605,A243)&gt;1,"Duplicate",""))</x:f>
      </x:c>
      <x:c r="H243" s="2" t="str">
        <x:f>IF(A243="","",IF(COUNTIFS(Leads!$A$6:$A$505,B243)&lt;&gt;1,"Unknown/duplicate lead",""))</x:f>
      </x:c>
      <x:c r="I243" s="2" t="str">
        <x:f>IF(A243="","",IF(OR(C243="",D243="",AND(D243&lt;&gt;"Pending",E243=""),AND(OR(D243="Held",D243="No-show"),E243&lt;C243)),"Check dates/outcome",""))</x:f>
      </x:c>
    </x:row>
    <x:row r="244" ht="23" customHeight="1">
      <x:c r="A244" s="5"/>
      <x:c r="B244" s="5"/>
      <x:c r="C244" s="6"/>
      <x:c r="D244" s="5"/>
      <x:c r="E244" s="6"/>
      <x:c r="F244" s="5"/>
      <x:c r="G244" s="2" t="str">
        <x:f>IF(A244="","",IF(COUNTIFS($A$6:$A$605,A244)&gt;1,"Duplicate",""))</x:f>
      </x:c>
      <x:c r="H244" s="2" t="str">
        <x:f>IF(A244="","",IF(COUNTIFS(Leads!$A$6:$A$505,B244)&lt;&gt;1,"Unknown/duplicate lead",""))</x:f>
      </x:c>
      <x:c r="I244" s="2" t="str">
        <x:f>IF(A244="","",IF(OR(C244="",D244="",AND(D244&lt;&gt;"Pending",E244=""),AND(OR(D244="Held",D244="No-show"),E244&lt;C244)),"Check dates/outcome",""))</x:f>
      </x:c>
    </x:row>
    <x:row r="245" ht="23" customHeight="1">
      <x:c r="A245" s="5"/>
      <x:c r="B245" s="5"/>
      <x:c r="C245" s="6"/>
      <x:c r="D245" s="5"/>
      <x:c r="E245" s="6"/>
      <x:c r="F245" s="5"/>
      <x:c r="G245" s="2" t="str">
        <x:f>IF(A245="","",IF(COUNTIFS($A$6:$A$605,A245)&gt;1,"Duplicate",""))</x:f>
      </x:c>
      <x:c r="H245" s="2" t="str">
        <x:f>IF(A245="","",IF(COUNTIFS(Leads!$A$6:$A$505,B245)&lt;&gt;1,"Unknown/duplicate lead",""))</x:f>
      </x:c>
      <x:c r="I245" s="2" t="str">
        <x:f>IF(A245="","",IF(OR(C245="",D245="",AND(D245&lt;&gt;"Pending",E245=""),AND(OR(D245="Held",D245="No-show"),E245&lt;C245)),"Check dates/outcome",""))</x:f>
      </x:c>
    </x:row>
    <x:row r="246" ht="23" customHeight="1">
      <x:c r="A246" s="5"/>
      <x:c r="B246" s="5"/>
      <x:c r="C246" s="6"/>
      <x:c r="D246" s="5"/>
      <x:c r="E246" s="6"/>
      <x:c r="F246" s="5"/>
      <x:c r="G246" s="2" t="str">
        <x:f>IF(A246="","",IF(COUNTIFS($A$6:$A$605,A246)&gt;1,"Duplicate",""))</x:f>
      </x:c>
      <x:c r="H246" s="2" t="str">
        <x:f>IF(A246="","",IF(COUNTIFS(Leads!$A$6:$A$505,B246)&lt;&gt;1,"Unknown/duplicate lead",""))</x:f>
      </x:c>
      <x:c r="I246" s="2" t="str">
        <x:f>IF(A246="","",IF(OR(C246="",D246="",AND(D246&lt;&gt;"Pending",E246=""),AND(OR(D246="Held",D246="No-show"),E246&lt;C246)),"Check dates/outcome",""))</x:f>
      </x:c>
    </x:row>
    <x:row r="247" ht="23" customHeight="1">
      <x:c r="A247" s="5"/>
      <x:c r="B247" s="5"/>
      <x:c r="C247" s="6"/>
      <x:c r="D247" s="5"/>
      <x:c r="E247" s="6"/>
      <x:c r="F247" s="5"/>
      <x:c r="G247" s="2" t="str">
        <x:f>IF(A247="","",IF(COUNTIFS($A$6:$A$605,A247)&gt;1,"Duplicate",""))</x:f>
      </x:c>
      <x:c r="H247" s="2" t="str">
        <x:f>IF(A247="","",IF(COUNTIFS(Leads!$A$6:$A$505,B247)&lt;&gt;1,"Unknown/duplicate lead",""))</x:f>
      </x:c>
      <x:c r="I247" s="2" t="str">
        <x:f>IF(A247="","",IF(OR(C247="",D247="",AND(D247&lt;&gt;"Pending",E247=""),AND(OR(D247="Held",D247="No-show"),E247&lt;C247)),"Check dates/outcome",""))</x:f>
      </x:c>
    </x:row>
    <x:row r="248" ht="23" customHeight="1">
      <x:c r="A248" s="5"/>
      <x:c r="B248" s="5"/>
      <x:c r="C248" s="6"/>
      <x:c r="D248" s="5"/>
      <x:c r="E248" s="6"/>
      <x:c r="F248" s="5"/>
      <x:c r="G248" s="2" t="str">
        <x:f>IF(A248="","",IF(COUNTIFS($A$6:$A$605,A248)&gt;1,"Duplicate",""))</x:f>
      </x:c>
      <x:c r="H248" s="2" t="str">
        <x:f>IF(A248="","",IF(COUNTIFS(Leads!$A$6:$A$505,B248)&lt;&gt;1,"Unknown/duplicate lead",""))</x:f>
      </x:c>
      <x:c r="I248" s="2" t="str">
        <x:f>IF(A248="","",IF(OR(C248="",D248="",AND(D248&lt;&gt;"Pending",E248=""),AND(OR(D248="Held",D248="No-show"),E248&lt;C248)),"Check dates/outcome",""))</x:f>
      </x:c>
    </x:row>
    <x:row r="249" ht="23" customHeight="1">
      <x:c r="A249" s="5"/>
      <x:c r="B249" s="5"/>
      <x:c r="C249" s="6"/>
      <x:c r="D249" s="5"/>
      <x:c r="E249" s="6"/>
      <x:c r="F249" s="5"/>
      <x:c r="G249" s="2" t="str">
        <x:f>IF(A249="","",IF(COUNTIFS($A$6:$A$605,A249)&gt;1,"Duplicate",""))</x:f>
      </x:c>
      <x:c r="H249" s="2" t="str">
        <x:f>IF(A249="","",IF(COUNTIFS(Leads!$A$6:$A$505,B249)&lt;&gt;1,"Unknown/duplicate lead",""))</x:f>
      </x:c>
      <x:c r="I249" s="2" t="str">
        <x:f>IF(A249="","",IF(OR(C249="",D249="",AND(D249&lt;&gt;"Pending",E249=""),AND(OR(D249="Held",D249="No-show"),E249&lt;C249)),"Check dates/outcome",""))</x:f>
      </x:c>
    </x:row>
    <x:row r="250" ht="23" customHeight="1">
      <x:c r="A250" s="5"/>
      <x:c r="B250" s="5"/>
      <x:c r="C250" s="6"/>
      <x:c r="D250" s="5"/>
      <x:c r="E250" s="6"/>
      <x:c r="F250" s="5"/>
      <x:c r="G250" s="2" t="str">
        <x:f>IF(A250="","",IF(COUNTIFS($A$6:$A$605,A250)&gt;1,"Duplicate",""))</x:f>
      </x:c>
      <x:c r="H250" s="2" t="str">
        <x:f>IF(A250="","",IF(COUNTIFS(Leads!$A$6:$A$505,B250)&lt;&gt;1,"Unknown/duplicate lead",""))</x:f>
      </x:c>
      <x:c r="I250" s="2" t="str">
        <x:f>IF(A250="","",IF(OR(C250="",D250="",AND(D250&lt;&gt;"Pending",E250=""),AND(OR(D250="Held",D250="No-show"),E250&lt;C250)),"Check dates/outcome",""))</x:f>
      </x:c>
    </x:row>
    <x:row r="251" ht="23" customHeight="1">
      <x:c r="A251" s="5"/>
      <x:c r="B251" s="5"/>
      <x:c r="C251" s="6"/>
      <x:c r="D251" s="5"/>
      <x:c r="E251" s="6"/>
      <x:c r="F251" s="5"/>
      <x:c r="G251" s="2" t="str">
        <x:f>IF(A251="","",IF(COUNTIFS($A$6:$A$605,A251)&gt;1,"Duplicate",""))</x:f>
      </x:c>
      <x:c r="H251" s="2" t="str">
        <x:f>IF(A251="","",IF(COUNTIFS(Leads!$A$6:$A$505,B251)&lt;&gt;1,"Unknown/duplicate lead",""))</x:f>
      </x:c>
      <x:c r="I251" s="2" t="str">
        <x:f>IF(A251="","",IF(OR(C251="",D251="",AND(D251&lt;&gt;"Pending",E251=""),AND(OR(D251="Held",D251="No-show"),E251&lt;C251)),"Check dates/outcome",""))</x:f>
      </x:c>
    </x:row>
    <x:row r="252" ht="23" customHeight="1">
      <x:c r="A252" s="5"/>
      <x:c r="B252" s="5"/>
      <x:c r="C252" s="6"/>
      <x:c r="D252" s="5"/>
      <x:c r="E252" s="6"/>
      <x:c r="F252" s="5"/>
      <x:c r="G252" s="2" t="str">
        <x:f>IF(A252="","",IF(COUNTIFS($A$6:$A$605,A252)&gt;1,"Duplicate",""))</x:f>
      </x:c>
      <x:c r="H252" s="2" t="str">
        <x:f>IF(A252="","",IF(COUNTIFS(Leads!$A$6:$A$505,B252)&lt;&gt;1,"Unknown/duplicate lead",""))</x:f>
      </x:c>
      <x:c r="I252" s="2" t="str">
        <x:f>IF(A252="","",IF(OR(C252="",D252="",AND(D252&lt;&gt;"Pending",E252=""),AND(OR(D252="Held",D252="No-show"),E252&lt;C252)),"Check dates/outcome",""))</x:f>
      </x:c>
    </x:row>
    <x:row r="253" ht="23" customHeight="1">
      <x:c r="A253" s="5"/>
      <x:c r="B253" s="5"/>
      <x:c r="C253" s="6"/>
      <x:c r="D253" s="5"/>
      <x:c r="E253" s="6"/>
      <x:c r="F253" s="5"/>
      <x:c r="G253" s="2" t="str">
        <x:f>IF(A253="","",IF(COUNTIFS($A$6:$A$605,A253)&gt;1,"Duplicate",""))</x:f>
      </x:c>
      <x:c r="H253" s="2" t="str">
        <x:f>IF(A253="","",IF(COUNTIFS(Leads!$A$6:$A$505,B253)&lt;&gt;1,"Unknown/duplicate lead",""))</x:f>
      </x:c>
      <x:c r="I253" s="2" t="str">
        <x:f>IF(A253="","",IF(OR(C253="",D253="",AND(D253&lt;&gt;"Pending",E253=""),AND(OR(D253="Held",D253="No-show"),E253&lt;C253)),"Check dates/outcome",""))</x:f>
      </x:c>
    </x:row>
    <x:row r="254" ht="23" customHeight="1">
      <x:c r="A254" s="5"/>
      <x:c r="B254" s="5"/>
      <x:c r="C254" s="6"/>
      <x:c r="D254" s="5"/>
      <x:c r="E254" s="6"/>
      <x:c r="F254" s="5"/>
      <x:c r="G254" s="2" t="str">
        <x:f>IF(A254="","",IF(COUNTIFS($A$6:$A$605,A254)&gt;1,"Duplicate",""))</x:f>
      </x:c>
      <x:c r="H254" s="2" t="str">
        <x:f>IF(A254="","",IF(COUNTIFS(Leads!$A$6:$A$505,B254)&lt;&gt;1,"Unknown/duplicate lead",""))</x:f>
      </x:c>
      <x:c r="I254" s="2" t="str">
        <x:f>IF(A254="","",IF(OR(C254="",D254="",AND(D254&lt;&gt;"Pending",E254=""),AND(OR(D254="Held",D254="No-show"),E254&lt;C254)),"Check dates/outcome",""))</x:f>
      </x:c>
    </x:row>
    <x:row r="255" ht="23" customHeight="1">
      <x:c r="A255" s="5"/>
      <x:c r="B255" s="5"/>
      <x:c r="C255" s="6"/>
      <x:c r="D255" s="5"/>
      <x:c r="E255" s="6"/>
      <x:c r="F255" s="5"/>
      <x:c r="G255" s="2" t="str">
        <x:f>IF(A255="","",IF(COUNTIFS($A$6:$A$605,A255)&gt;1,"Duplicate",""))</x:f>
      </x:c>
      <x:c r="H255" s="2" t="str">
        <x:f>IF(A255="","",IF(COUNTIFS(Leads!$A$6:$A$505,B255)&lt;&gt;1,"Unknown/duplicate lead",""))</x:f>
      </x:c>
      <x:c r="I255" s="2" t="str">
        <x:f>IF(A255="","",IF(OR(C255="",D255="",AND(D255&lt;&gt;"Pending",E255=""),AND(OR(D255="Held",D255="No-show"),E255&lt;C255)),"Check dates/outcome",""))</x:f>
      </x:c>
    </x:row>
    <x:row r="256" ht="23" customHeight="1">
      <x:c r="A256" s="5"/>
      <x:c r="B256" s="5"/>
      <x:c r="C256" s="6"/>
      <x:c r="D256" s="5"/>
      <x:c r="E256" s="6"/>
      <x:c r="F256" s="5"/>
      <x:c r="G256" s="2" t="str">
        <x:f>IF(A256="","",IF(COUNTIFS($A$6:$A$605,A256)&gt;1,"Duplicate",""))</x:f>
      </x:c>
      <x:c r="H256" s="2" t="str">
        <x:f>IF(A256="","",IF(COUNTIFS(Leads!$A$6:$A$505,B256)&lt;&gt;1,"Unknown/duplicate lead",""))</x:f>
      </x:c>
      <x:c r="I256" s="2" t="str">
        <x:f>IF(A256="","",IF(OR(C256="",D256="",AND(D256&lt;&gt;"Pending",E256=""),AND(OR(D256="Held",D256="No-show"),E256&lt;C256)),"Check dates/outcome",""))</x:f>
      </x:c>
    </x:row>
    <x:row r="257" ht="23" customHeight="1">
      <x:c r="A257" s="5"/>
      <x:c r="B257" s="5"/>
      <x:c r="C257" s="6"/>
      <x:c r="D257" s="5"/>
      <x:c r="E257" s="6"/>
      <x:c r="F257" s="5"/>
      <x:c r="G257" s="2" t="str">
        <x:f>IF(A257="","",IF(COUNTIFS($A$6:$A$605,A257)&gt;1,"Duplicate",""))</x:f>
      </x:c>
      <x:c r="H257" s="2" t="str">
        <x:f>IF(A257="","",IF(COUNTIFS(Leads!$A$6:$A$505,B257)&lt;&gt;1,"Unknown/duplicate lead",""))</x:f>
      </x:c>
      <x:c r="I257" s="2" t="str">
        <x:f>IF(A257="","",IF(OR(C257="",D257="",AND(D257&lt;&gt;"Pending",E257=""),AND(OR(D257="Held",D257="No-show"),E257&lt;C257)),"Check dates/outcome",""))</x:f>
      </x:c>
    </x:row>
    <x:row r="258" ht="23" customHeight="1">
      <x:c r="A258" s="5"/>
      <x:c r="B258" s="5"/>
      <x:c r="C258" s="6"/>
      <x:c r="D258" s="5"/>
      <x:c r="E258" s="6"/>
      <x:c r="F258" s="5"/>
      <x:c r="G258" s="2" t="str">
        <x:f>IF(A258="","",IF(COUNTIFS($A$6:$A$605,A258)&gt;1,"Duplicate",""))</x:f>
      </x:c>
      <x:c r="H258" s="2" t="str">
        <x:f>IF(A258="","",IF(COUNTIFS(Leads!$A$6:$A$505,B258)&lt;&gt;1,"Unknown/duplicate lead",""))</x:f>
      </x:c>
      <x:c r="I258" s="2" t="str">
        <x:f>IF(A258="","",IF(OR(C258="",D258="",AND(D258&lt;&gt;"Pending",E258=""),AND(OR(D258="Held",D258="No-show"),E258&lt;C258)),"Check dates/outcome",""))</x:f>
      </x:c>
    </x:row>
    <x:row r="259" ht="23" customHeight="1">
      <x:c r="A259" s="5"/>
      <x:c r="B259" s="5"/>
      <x:c r="C259" s="6"/>
      <x:c r="D259" s="5"/>
      <x:c r="E259" s="6"/>
      <x:c r="F259" s="5"/>
      <x:c r="G259" s="2" t="str">
        <x:f>IF(A259="","",IF(COUNTIFS($A$6:$A$605,A259)&gt;1,"Duplicate",""))</x:f>
      </x:c>
      <x:c r="H259" s="2" t="str">
        <x:f>IF(A259="","",IF(COUNTIFS(Leads!$A$6:$A$505,B259)&lt;&gt;1,"Unknown/duplicate lead",""))</x:f>
      </x:c>
      <x:c r="I259" s="2" t="str">
        <x:f>IF(A259="","",IF(OR(C259="",D259="",AND(D259&lt;&gt;"Pending",E259=""),AND(OR(D259="Held",D259="No-show"),E259&lt;C259)),"Check dates/outcome",""))</x:f>
      </x:c>
    </x:row>
    <x:row r="260" ht="23" customHeight="1">
      <x:c r="A260" s="5"/>
      <x:c r="B260" s="5"/>
      <x:c r="C260" s="6"/>
      <x:c r="D260" s="5"/>
      <x:c r="E260" s="6"/>
      <x:c r="F260" s="5"/>
      <x:c r="G260" s="2" t="str">
        <x:f>IF(A260="","",IF(COUNTIFS($A$6:$A$605,A260)&gt;1,"Duplicate",""))</x:f>
      </x:c>
      <x:c r="H260" s="2" t="str">
        <x:f>IF(A260="","",IF(COUNTIFS(Leads!$A$6:$A$505,B260)&lt;&gt;1,"Unknown/duplicate lead",""))</x:f>
      </x:c>
      <x:c r="I260" s="2" t="str">
        <x:f>IF(A260="","",IF(OR(C260="",D260="",AND(D260&lt;&gt;"Pending",E260=""),AND(OR(D260="Held",D260="No-show"),E260&lt;C260)),"Check dates/outcome",""))</x:f>
      </x:c>
    </x:row>
    <x:row r="261" ht="23" customHeight="1">
      <x:c r="A261" s="5"/>
      <x:c r="B261" s="5"/>
      <x:c r="C261" s="6"/>
      <x:c r="D261" s="5"/>
      <x:c r="E261" s="6"/>
      <x:c r="F261" s="5"/>
      <x:c r="G261" s="2" t="str">
        <x:f>IF(A261="","",IF(COUNTIFS($A$6:$A$605,A261)&gt;1,"Duplicate",""))</x:f>
      </x:c>
      <x:c r="H261" s="2" t="str">
        <x:f>IF(A261="","",IF(COUNTIFS(Leads!$A$6:$A$505,B261)&lt;&gt;1,"Unknown/duplicate lead",""))</x:f>
      </x:c>
      <x:c r="I261" s="2" t="str">
        <x:f>IF(A261="","",IF(OR(C261="",D261="",AND(D261&lt;&gt;"Pending",E261=""),AND(OR(D261="Held",D261="No-show"),E261&lt;C261)),"Check dates/outcome",""))</x:f>
      </x:c>
    </x:row>
    <x:row r="262" ht="23" customHeight="1">
      <x:c r="A262" s="5"/>
      <x:c r="B262" s="5"/>
      <x:c r="C262" s="6"/>
      <x:c r="D262" s="5"/>
      <x:c r="E262" s="6"/>
      <x:c r="F262" s="5"/>
      <x:c r="G262" s="2" t="str">
        <x:f>IF(A262="","",IF(COUNTIFS($A$6:$A$605,A262)&gt;1,"Duplicate",""))</x:f>
      </x:c>
      <x:c r="H262" s="2" t="str">
        <x:f>IF(A262="","",IF(COUNTIFS(Leads!$A$6:$A$505,B262)&lt;&gt;1,"Unknown/duplicate lead",""))</x:f>
      </x:c>
      <x:c r="I262" s="2" t="str">
        <x:f>IF(A262="","",IF(OR(C262="",D262="",AND(D262&lt;&gt;"Pending",E262=""),AND(OR(D262="Held",D262="No-show"),E262&lt;C262)),"Check dates/outcome",""))</x:f>
      </x:c>
    </x:row>
    <x:row r="263" ht="23" customHeight="1">
      <x:c r="A263" s="5"/>
      <x:c r="B263" s="5"/>
      <x:c r="C263" s="6"/>
      <x:c r="D263" s="5"/>
      <x:c r="E263" s="6"/>
      <x:c r="F263" s="5"/>
      <x:c r="G263" s="2" t="str">
        <x:f>IF(A263="","",IF(COUNTIFS($A$6:$A$605,A263)&gt;1,"Duplicate",""))</x:f>
      </x:c>
      <x:c r="H263" s="2" t="str">
        <x:f>IF(A263="","",IF(COUNTIFS(Leads!$A$6:$A$505,B263)&lt;&gt;1,"Unknown/duplicate lead",""))</x:f>
      </x:c>
      <x:c r="I263" s="2" t="str">
        <x:f>IF(A263="","",IF(OR(C263="",D263="",AND(D263&lt;&gt;"Pending",E263=""),AND(OR(D263="Held",D263="No-show"),E263&lt;C263)),"Check dates/outcome",""))</x:f>
      </x:c>
    </x:row>
    <x:row r="264" ht="23" customHeight="1">
      <x:c r="A264" s="5"/>
      <x:c r="B264" s="5"/>
      <x:c r="C264" s="6"/>
      <x:c r="D264" s="5"/>
      <x:c r="E264" s="6"/>
      <x:c r="F264" s="5"/>
      <x:c r="G264" s="2" t="str">
        <x:f>IF(A264="","",IF(COUNTIFS($A$6:$A$605,A264)&gt;1,"Duplicate",""))</x:f>
      </x:c>
      <x:c r="H264" s="2" t="str">
        <x:f>IF(A264="","",IF(COUNTIFS(Leads!$A$6:$A$505,B264)&lt;&gt;1,"Unknown/duplicate lead",""))</x:f>
      </x:c>
      <x:c r="I264" s="2" t="str">
        <x:f>IF(A264="","",IF(OR(C264="",D264="",AND(D264&lt;&gt;"Pending",E264=""),AND(OR(D264="Held",D264="No-show"),E264&lt;C264)),"Check dates/outcome",""))</x:f>
      </x:c>
    </x:row>
    <x:row r="265" ht="23" customHeight="1">
      <x:c r="A265" s="5"/>
      <x:c r="B265" s="5"/>
      <x:c r="C265" s="6"/>
      <x:c r="D265" s="5"/>
      <x:c r="E265" s="6"/>
      <x:c r="F265" s="5"/>
      <x:c r="G265" s="2" t="str">
        <x:f>IF(A265="","",IF(COUNTIFS($A$6:$A$605,A265)&gt;1,"Duplicate",""))</x:f>
      </x:c>
      <x:c r="H265" s="2" t="str">
        <x:f>IF(A265="","",IF(COUNTIFS(Leads!$A$6:$A$505,B265)&lt;&gt;1,"Unknown/duplicate lead",""))</x:f>
      </x:c>
      <x:c r="I265" s="2" t="str">
        <x:f>IF(A265="","",IF(OR(C265="",D265="",AND(D265&lt;&gt;"Pending",E265=""),AND(OR(D265="Held",D265="No-show"),E265&lt;C265)),"Check dates/outcome",""))</x:f>
      </x:c>
    </x:row>
    <x:row r="266" ht="23" customHeight="1">
      <x:c r="A266" s="5"/>
      <x:c r="B266" s="5"/>
      <x:c r="C266" s="6"/>
      <x:c r="D266" s="5"/>
      <x:c r="E266" s="6"/>
      <x:c r="F266" s="5"/>
      <x:c r="G266" s="2" t="str">
        <x:f>IF(A266="","",IF(COUNTIFS($A$6:$A$605,A266)&gt;1,"Duplicate",""))</x:f>
      </x:c>
      <x:c r="H266" s="2" t="str">
        <x:f>IF(A266="","",IF(COUNTIFS(Leads!$A$6:$A$505,B266)&lt;&gt;1,"Unknown/duplicate lead",""))</x:f>
      </x:c>
      <x:c r="I266" s="2" t="str">
        <x:f>IF(A266="","",IF(OR(C266="",D266="",AND(D266&lt;&gt;"Pending",E266=""),AND(OR(D266="Held",D266="No-show"),E266&lt;C266)),"Check dates/outcome",""))</x:f>
      </x:c>
    </x:row>
    <x:row r="267" ht="23" customHeight="1">
      <x:c r="A267" s="5"/>
      <x:c r="B267" s="5"/>
      <x:c r="C267" s="6"/>
      <x:c r="D267" s="5"/>
      <x:c r="E267" s="6"/>
      <x:c r="F267" s="5"/>
      <x:c r="G267" s="2" t="str">
        <x:f>IF(A267="","",IF(COUNTIFS($A$6:$A$605,A267)&gt;1,"Duplicate",""))</x:f>
      </x:c>
      <x:c r="H267" s="2" t="str">
        <x:f>IF(A267="","",IF(COUNTIFS(Leads!$A$6:$A$505,B267)&lt;&gt;1,"Unknown/duplicate lead",""))</x:f>
      </x:c>
      <x:c r="I267" s="2" t="str">
        <x:f>IF(A267="","",IF(OR(C267="",D267="",AND(D267&lt;&gt;"Pending",E267=""),AND(OR(D267="Held",D267="No-show"),E267&lt;C267)),"Check dates/outcome",""))</x:f>
      </x:c>
    </x:row>
    <x:row r="268" ht="23" customHeight="1">
      <x:c r="A268" s="5"/>
      <x:c r="B268" s="5"/>
      <x:c r="C268" s="6"/>
      <x:c r="D268" s="5"/>
      <x:c r="E268" s="6"/>
      <x:c r="F268" s="5"/>
      <x:c r="G268" s="2" t="str">
        <x:f>IF(A268="","",IF(COUNTIFS($A$6:$A$605,A268)&gt;1,"Duplicate",""))</x:f>
      </x:c>
      <x:c r="H268" s="2" t="str">
        <x:f>IF(A268="","",IF(COUNTIFS(Leads!$A$6:$A$505,B268)&lt;&gt;1,"Unknown/duplicate lead",""))</x:f>
      </x:c>
      <x:c r="I268" s="2" t="str">
        <x:f>IF(A268="","",IF(OR(C268="",D268="",AND(D268&lt;&gt;"Pending",E268=""),AND(OR(D268="Held",D268="No-show"),E268&lt;C268)),"Check dates/outcome",""))</x:f>
      </x:c>
    </x:row>
    <x:row r="269" ht="23" customHeight="1">
      <x:c r="A269" s="5"/>
      <x:c r="B269" s="5"/>
      <x:c r="C269" s="6"/>
      <x:c r="D269" s="5"/>
      <x:c r="E269" s="6"/>
      <x:c r="F269" s="5"/>
      <x:c r="G269" s="2" t="str">
        <x:f>IF(A269="","",IF(COUNTIFS($A$6:$A$605,A269)&gt;1,"Duplicate",""))</x:f>
      </x:c>
      <x:c r="H269" s="2" t="str">
        <x:f>IF(A269="","",IF(COUNTIFS(Leads!$A$6:$A$505,B269)&lt;&gt;1,"Unknown/duplicate lead",""))</x:f>
      </x:c>
      <x:c r="I269" s="2" t="str">
        <x:f>IF(A269="","",IF(OR(C269="",D269="",AND(D269&lt;&gt;"Pending",E269=""),AND(OR(D269="Held",D269="No-show"),E269&lt;C269)),"Check dates/outcome",""))</x:f>
      </x:c>
    </x:row>
    <x:row r="270" ht="23" customHeight="1">
      <x:c r="A270" s="5"/>
      <x:c r="B270" s="5"/>
      <x:c r="C270" s="6"/>
      <x:c r="D270" s="5"/>
      <x:c r="E270" s="6"/>
      <x:c r="F270" s="5"/>
      <x:c r="G270" s="2" t="str">
        <x:f>IF(A270="","",IF(COUNTIFS($A$6:$A$605,A270)&gt;1,"Duplicate",""))</x:f>
      </x:c>
      <x:c r="H270" s="2" t="str">
        <x:f>IF(A270="","",IF(COUNTIFS(Leads!$A$6:$A$505,B270)&lt;&gt;1,"Unknown/duplicate lead",""))</x:f>
      </x:c>
      <x:c r="I270" s="2" t="str">
        <x:f>IF(A270="","",IF(OR(C270="",D270="",AND(D270&lt;&gt;"Pending",E270=""),AND(OR(D270="Held",D270="No-show"),E270&lt;C270)),"Check dates/outcome",""))</x:f>
      </x:c>
    </x:row>
    <x:row r="271" ht="23" customHeight="1">
      <x:c r="A271" s="5"/>
      <x:c r="B271" s="5"/>
      <x:c r="C271" s="6"/>
      <x:c r="D271" s="5"/>
      <x:c r="E271" s="6"/>
      <x:c r="F271" s="5"/>
      <x:c r="G271" s="2" t="str">
        <x:f>IF(A271="","",IF(COUNTIFS($A$6:$A$605,A271)&gt;1,"Duplicate",""))</x:f>
      </x:c>
      <x:c r="H271" s="2" t="str">
        <x:f>IF(A271="","",IF(COUNTIFS(Leads!$A$6:$A$505,B271)&lt;&gt;1,"Unknown/duplicate lead",""))</x:f>
      </x:c>
      <x:c r="I271" s="2" t="str">
        <x:f>IF(A271="","",IF(OR(C271="",D271="",AND(D271&lt;&gt;"Pending",E271=""),AND(OR(D271="Held",D271="No-show"),E271&lt;C271)),"Check dates/outcome",""))</x:f>
      </x:c>
    </x:row>
    <x:row r="272" ht="23" customHeight="1">
      <x:c r="A272" s="5"/>
      <x:c r="B272" s="5"/>
      <x:c r="C272" s="6"/>
      <x:c r="D272" s="5"/>
      <x:c r="E272" s="6"/>
      <x:c r="F272" s="5"/>
      <x:c r="G272" s="2" t="str">
        <x:f>IF(A272="","",IF(COUNTIFS($A$6:$A$605,A272)&gt;1,"Duplicate",""))</x:f>
      </x:c>
      <x:c r="H272" s="2" t="str">
        <x:f>IF(A272="","",IF(COUNTIFS(Leads!$A$6:$A$505,B272)&lt;&gt;1,"Unknown/duplicate lead",""))</x:f>
      </x:c>
      <x:c r="I272" s="2" t="str">
        <x:f>IF(A272="","",IF(OR(C272="",D272="",AND(D272&lt;&gt;"Pending",E272=""),AND(OR(D272="Held",D272="No-show"),E272&lt;C272)),"Check dates/outcome",""))</x:f>
      </x:c>
    </x:row>
    <x:row r="273" ht="23" customHeight="1">
      <x:c r="A273" s="5"/>
      <x:c r="B273" s="5"/>
      <x:c r="C273" s="6"/>
      <x:c r="D273" s="5"/>
      <x:c r="E273" s="6"/>
      <x:c r="F273" s="5"/>
      <x:c r="G273" s="2" t="str">
        <x:f>IF(A273="","",IF(COUNTIFS($A$6:$A$605,A273)&gt;1,"Duplicate",""))</x:f>
      </x:c>
      <x:c r="H273" s="2" t="str">
        <x:f>IF(A273="","",IF(COUNTIFS(Leads!$A$6:$A$505,B273)&lt;&gt;1,"Unknown/duplicate lead",""))</x:f>
      </x:c>
      <x:c r="I273" s="2" t="str">
        <x:f>IF(A273="","",IF(OR(C273="",D273="",AND(D273&lt;&gt;"Pending",E273=""),AND(OR(D273="Held",D273="No-show"),E273&lt;C273)),"Check dates/outcome",""))</x:f>
      </x:c>
    </x:row>
    <x:row r="274" ht="23" customHeight="1">
      <x:c r="A274" s="5"/>
      <x:c r="B274" s="5"/>
      <x:c r="C274" s="6"/>
      <x:c r="D274" s="5"/>
      <x:c r="E274" s="6"/>
      <x:c r="F274" s="5"/>
      <x:c r="G274" s="2" t="str">
        <x:f>IF(A274="","",IF(COUNTIFS($A$6:$A$605,A274)&gt;1,"Duplicate",""))</x:f>
      </x:c>
      <x:c r="H274" s="2" t="str">
        <x:f>IF(A274="","",IF(COUNTIFS(Leads!$A$6:$A$505,B274)&lt;&gt;1,"Unknown/duplicate lead",""))</x:f>
      </x:c>
      <x:c r="I274" s="2" t="str">
        <x:f>IF(A274="","",IF(OR(C274="",D274="",AND(D274&lt;&gt;"Pending",E274=""),AND(OR(D274="Held",D274="No-show"),E274&lt;C274)),"Check dates/outcome",""))</x:f>
      </x:c>
    </x:row>
    <x:row r="275" ht="23" customHeight="1">
      <x:c r="A275" s="5"/>
      <x:c r="B275" s="5"/>
      <x:c r="C275" s="6"/>
      <x:c r="D275" s="5"/>
      <x:c r="E275" s="6"/>
      <x:c r="F275" s="5"/>
      <x:c r="G275" s="2" t="str">
        <x:f>IF(A275="","",IF(COUNTIFS($A$6:$A$605,A275)&gt;1,"Duplicate",""))</x:f>
      </x:c>
      <x:c r="H275" s="2" t="str">
        <x:f>IF(A275="","",IF(COUNTIFS(Leads!$A$6:$A$505,B275)&lt;&gt;1,"Unknown/duplicate lead",""))</x:f>
      </x:c>
      <x:c r="I275" s="2" t="str">
        <x:f>IF(A275="","",IF(OR(C275="",D275="",AND(D275&lt;&gt;"Pending",E275=""),AND(OR(D275="Held",D275="No-show"),E275&lt;C275)),"Check dates/outcome",""))</x:f>
      </x:c>
    </x:row>
    <x:row r="276" ht="23" customHeight="1">
      <x:c r="A276" s="5"/>
      <x:c r="B276" s="5"/>
      <x:c r="C276" s="6"/>
      <x:c r="D276" s="5"/>
      <x:c r="E276" s="6"/>
      <x:c r="F276" s="5"/>
      <x:c r="G276" s="2" t="str">
        <x:f>IF(A276="","",IF(COUNTIFS($A$6:$A$605,A276)&gt;1,"Duplicate",""))</x:f>
      </x:c>
      <x:c r="H276" s="2" t="str">
        <x:f>IF(A276="","",IF(COUNTIFS(Leads!$A$6:$A$505,B276)&lt;&gt;1,"Unknown/duplicate lead",""))</x:f>
      </x:c>
      <x:c r="I276" s="2" t="str">
        <x:f>IF(A276="","",IF(OR(C276="",D276="",AND(D276&lt;&gt;"Pending",E276=""),AND(OR(D276="Held",D276="No-show"),E276&lt;C276)),"Check dates/outcome",""))</x:f>
      </x:c>
    </x:row>
    <x:row r="277" ht="23" customHeight="1">
      <x:c r="A277" s="5"/>
      <x:c r="B277" s="5"/>
      <x:c r="C277" s="6"/>
      <x:c r="D277" s="5"/>
      <x:c r="E277" s="6"/>
      <x:c r="F277" s="5"/>
      <x:c r="G277" s="2" t="str">
        <x:f>IF(A277="","",IF(COUNTIFS($A$6:$A$605,A277)&gt;1,"Duplicate",""))</x:f>
      </x:c>
      <x:c r="H277" s="2" t="str">
        <x:f>IF(A277="","",IF(COUNTIFS(Leads!$A$6:$A$505,B277)&lt;&gt;1,"Unknown/duplicate lead",""))</x:f>
      </x:c>
      <x:c r="I277" s="2" t="str">
        <x:f>IF(A277="","",IF(OR(C277="",D277="",AND(D277&lt;&gt;"Pending",E277=""),AND(OR(D277="Held",D277="No-show"),E277&lt;C277)),"Check dates/outcome",""))</x:f>
      </x:c>
    </x:row>
    <x:row r="278" ht="23" customHeight="1">
      <x:c r="A278" s="5"/>
      <x:c r="B278" s="5"/>
      <x:c r="C278" s="6"/>
      <x:c r="D278" s="5"/>
      <x:c r="E278" s="6"/>
      <x:c r="F278" s="5"/>
      <x:c r="G278" s="2" t="str">
        <x:f>IF(A278="","",IF(COUNTIFS($A$6:$A$605,A278)&gt;1,"Duplicate",""))</x:f>
      </x:c>
      <x:c r="H278" s="2" t="str">
        <x:f>IF(A278="","",IF(COUNTIFS(Leads!$A$6:$A$505,B278)&lt;&gt;1,"Unknown/duplicate lead",""))</x:f>
      </x:c>
      <x:c r="I278" s="2" t="str">
        <x:f>IF(A278="","",IF(OR(C278="",D278="",AND(D278&lt;&gt;"Pending",E278=""),AND(OR(D278="Held",D278="No-show"),E278&lt;C278)),"Check dates/outcome",""))</x:f>
      </x:c>
    </x:row>
    <x:row r="279" ht="23" customHeight="1">
      <x:c r="A279" s="5"/>
      <x:c r="B279" s="5"/>
      <x:c r="C279" s="6"/>
      <x:c r="D279" s="5"/>
      <x:c r="E279" s="6"/>
      <x:c r="F279" s="5"/>
      <x:c r="G279" s="2" t="str">
        <x:f>IF(A279="","",IF(COUNTIFS($A$6:$A$605,A279)&gt;1,"Duplicate",""))</x:f>
      </x:c>
      <x:c r="H279" s="2" t="str">
        <x:f>IF(A279="","",IF(COUNTIFS(Leads!$A$6:$A$505,B279)&lt;&gt;1,"Unknown/duplicate lead",""))</x:f>
      </x:c>
      <x:c r="I279" s="2" t="str">
        <x:f>IF(A279="","",IF(OR(C279="",D279="",AND(D279&lt;&gt;"Pending",E279=""),AND(OR(D279="Held",D279="No-show"),E279&lt;C279)),"Check dates/outcome",""))</x:f>
      </x:c>
    </x:row>
    <x:row r="280" ht="23" customHeight="1">
      <x:c r="A280" s="5"/>
      <x:c r="B280" s="5"/>
      <x:c r="C280" s="6"/>
      <x:c r="D280" s="5"/>
      <x:c r="E280" s="6"/>
      <x:c r="F280" s="5"/>
      <x:c r="G280" s="2" t="str">
        <x:f>IF(A280="","",IF(COUNTIFS($A$6:$A$605,A280)&gt;1,"Duplicate",""))</x:f>
      </x:c>
      <x:c r="H280" s="2" t="str">
        <x:f>IF(A280="","",IF(COUNTIFS(Leads!$A$6:$A$505,B280)&lt;&gt;1,"Unknown/duplicate lead",""))</x:f>
      </x:c>
      <x:c r="I280" s="2" t="str">
        <x:f>IF(A280="","",IF(OR(C280="",D280="",AND(D280&lt;&gt;"Pending",E280=""),AND(OR(D280="Held",D280="No-show"),E280&lt;C280)),"Check dates/outcome",""))</x:f>
      </x:c>
    </x:row>
    <x:row r="281" ht="23" customHeight="1">
      <x:c r="A281" s="5"/>
      <x:c r="B281" s="5"/>
      <x:c r="C281" s="6"/>
      <x:c r="D281" s="5"/>
      <x:c r="E281" s="6"/>
      <x:c r="F281" s="5"/>
      <x:c r="G281" s="2" t="str">
        <x:f>IF(A281="","",IF(COUNTIFS($A$6:$A$605,A281)&gt;1,"Duplicate",""))</x:f>
      </x:c>
      <x:c r="H281" s="2" t="str">
        <x:f>IF(A281="","",IF(COUNTIFS(Leads!$A$6:$A$505,B281)&lt;&gt;1,"Unknown/duplicate lead",""))</x:f>
      </x:c>
      <x:c r="I281" s="2" t="str">
        <x:f>IF(A281="","",IF(OR(C281="",D281="",AND(D281&lt;&gt;"Pending",E281=""),AND(OR(D281="Held",D281="No-show"),E281&lt;C281)),"Check dates/outcome",""))</x:f>
      </x:c>
    </x:row>
    <x:row r="282" ht="23" customHeight="1">
      <x:c r="A282" s="5"/>
      <x:c r="B282" s="5"/>
      <x:c r="C282" s="6"/>
      <x:c r="D282" s="5"/>
      <x:c r="E282" s="6"/>
      <x:c r="F282" s="5"/>
      <x:c r="G282" s="2" t="str">
        <x:f>IF(A282="","",IF(COUNTIFS($A$6:$A$605,A282)&gt;1,"Duplicate",""))</x:f>
      </x:c>
      <x:c r="H282" s="2" t="str">
        <x:f>IF(A282="","",IF(COUNTIFS(Leads!$A$6:$A$505,B282)&lt;&gt;1,"Unknown/duplicate lead",""))</x:f>
      </x:c>
      <x:c r="I282" s="2" t="str">
        <x:f>IF(A282="","",IF(OR(C282="",D282="",AND(D282&lt;&gt;"Pending",E282=""),AND(OR(D282="Held",D282="No-show"),E282&lt;C282)),"Check dates/outcome",""))</x:f>
      </x:c>
    </x:row>
    <x:row r="283" ht="23" customHeight="1">
      <x:c r="A283" s="5"/>
      <x:c r="B283" s="5"/>
      <x:c r="C283" s="6"/>
      <x:c r="D283" s="5"/>
      <x:c r="E283" s="6"/>
      <x:c r="F283" s="5"/>
      <x:c r="G283" s="2" t="str">
        <x:f>IF(A283="","",IF(COUNTIFS($A$6:$A$605,A283)&gt;1,"Duplicate",""))</x:f>
      </x:c>
      <x:c r="H283" s="2" t="str">
        <x:f>IF(A283="","",IF(COUNTIFS(Leads!$A$6:$A$505,B283)&lt;&gt;1,"Unknown/duplicate lead",""))</x:f>
      </x:c>
      <x:c r="I283" s="2" t="str">
        <x:f>IF(A283="","",IF(OR(C283="",D283="",AND(D283&lt;&gt;"Pending",E283=""),AND(OR(D283="Held",D283="No-show"),E283&lt;C283)),"Check dates/outcome",""))</x:f>
      </x:c>
    </x:row>
    <x:row r="284" ht="23" customHeight="1">
      <x:c r="A284" s="5"/>
      <x:c r="B284" s="5"/>
      <x:c r="C284" s="6"/>
      <x:c r="D284" s="5"/>
      <x:c r="E284" s="6"/>
      <x:c r="F284" s="5"/>
      <x:c r="G284" s="2" t="str">
        <x:f>IF(A284="","",IF(COUNTIFS($A$6:$A$605,A284)&gt;1,"Duplicate",""))</x:f>
      </x:c>
      <x:c r="H284" s="2" t="str">
        <x:f>IF(A284="","",IF(COUNTIFS(Leads!$A$6:$A$505,B284)&lt;&gt;1,"Unknown/duplicate lead",""))</x:f>
      </x:c>
      <x:c r="I284" s="2" t="str">
        <x:f>IF(A284="","",IF(OR(C284="",D284="",AND(D284&lt;&gt;"Pending",E284=""),AND(OR(D284="Held",D284="No-show"),E284&lt;C284)),"Check dates/outcome",""))</x:f>
      </x:c>
    </x:row>
    <x:row r="285" ht="23" customHeight="1">
      <x:c r="A285" s="5"/>
      <x:c r="B285" s="5"/>
      <x:c r="C285" s="6"/>
      <x:c r="D285" s="5"/>
      <x:c r="E285" s="6"/>
      <x:c r="F285" s="5"/>
      <x:c r="G285" s="2" t="str">
        <x:f>IF(A285="","",IF(COUNTIFS($A$6:$A$605,A285)&gt;1,"Duplicate",""))</x:f>
      </x:c>
      <x:c r="H285" s="2" t="str">
        <x:f>IF(A285="","",IF(COUNTIFS(Leads!$A$6:$A$505,B285)&lt;&gt;1,"Unknown/duplicate lead",""))</x:f>
      </x:c>
      <x:c r="I285" s="2" t="str">
        <x:f>IF(A285="","",IF(OR(C285="",D285="",AND(D285&lt;&gt;"Pending",E285=""),AND(OR(D285="Held",D285="No-show"),E285&lt;C285)),"Check dates/outcome",""))</x:f>
      </x:c>
    </x:row>
    <x:row r="286" ht="23" customHeight="1">
      <x:c r="A286" s="5"/>
      <x:c r="B286" s="5"/>
      <x:c r="C286" s="6"/>
      <x:c r="D286" s="5"/>
      <x:c r="E286" s="6"/>
      <x:c r="F286" s="5"/>
      <x:c r="G286" s="2" t="str">
        <x:f>IF(A286="","",IF(COUNTIFS($A$6:$A$605,A286)&gt;1,"Duplicate",""))</x:f>
      </x:c>
      <x:c r="H286" s="2" t="str">
        <x:f>IF(A286="","",IF(COUNTIFS(Leads!$A$6:$A$505,B286)&lt;&gt;1,"Unknown/duplicate lead",""))</x:f>
      </x:c>
      <x:c r="I286" s="2" t="str">
        <x:f>IF(A286="","",IF(OR(C286="",D286="",AND(D286&lt;&gt;"Pending",E286=""),AND(OR(D286="Held",D286="No-show"),E286&lt;C286)),"Check dates/outcome",""))</x:f>
      </x:c>
    </x:row>
    <x:row r="287" ht="23" customHeight="1">
      <x:c r="A287" s="5"/>
      <x:c r="B287" s="5"/>
      <x:c r="C287" s="6"/>
      <x:c r="D287" s="5"/>
      <x:c r="E287" s="6"/>
      <x:c r="F287" s="5"/>
      <x:c r="G287" s="2" t="str">
        <x:f>IF(A287="","",IF(COUNTIFS($A$6:$A$605,A287)&gt;1,"Duplicate",""))</x:f>
      </x:c>
      <x:c r="H287" s="2" t="str">
        <x:f>IF(A287="","",IF(COUNTIFS(Leads!$A$6:$A$505,B287)&lt;&gt;1,"Unknown/duplicate lead",""))</x:f>
      </x:c>
      <x:c r="I287" s="2" t="str">
        <x:f>IF(A287="","",IF(OR(C287="",D287="",AND(D287&lt;&gt;"Pending",E287=""),AND(OR(D287="Held",D287="No-show"),E287&lt;C287)),"Check dates/outcome",""))</x:f>
      </x:c>
    </x:row>
    <x:row r="288" ht="23" customHeight="1">
      <x:c r="A288" s="5"/>
      <x:c r="B288" s="5"/>
      <x:c r="C288" s="6"/>
      <x:c r="D288" s="5"/>
      <x:c r="E288" s="6"/>
      <x:c r="F288" s="5"/>
      <x:c r="G288" s="2" t="str">
        <x:f>IF(A288="","",IF(COUNTIFS($A$6:$A$605,A288)&gt;1,"Duplicate",""))</x:f>
      </x:c>
      <x:c r="H288" s="2" t="str">
        <x:f>IF(A288="","",IF(COUNTIFS(Leads!$A$6:$A$505,B288)&lt;&gt;1,"Unknown/duplicate lead",""))</x:f>
      </x:c>
      <x:c r="I288" s="2" t="str">
        <x:f>IF(A288="","",IF(OR(C288="",D288="",AND(D288&lt;&gt;"Pending",E288=""),AND(OR(D288="Held",D288="No-show"),E288&lt;C288)),"Check dates/outcome",""))</x:f>
      </x:c>
    </x:row>
    <x:row r="289" ht="23" customHeight="1">
      <x:c r="A289" s="5"/>
      <x:c r="B289" s="5"/>
      <x:c r="C289" s="6"/>
      <x:c r="D289" s="5"/>
      <x:c r="E289" s="6"/>
      <x:c r="F289" s="5"/>
      <x:c r="G289" s="2" t="str">
        <x:f>IF(A289="","",IF(COUNTIFS($A$6:$A$605,A289)&gt;1,"Duplicate",""))</x:f>
      </x:c>
      <x:c r="H289" s="2" t="str">
        <x:f>IF(A289="","",IF(COUNTIFS(Leads!$A$6:$A$505,B289)&lt;&gt;1,"Unknown/duplicate lead",""))</x:f>
      </x:c>
      <x:c r="I289" s="2" t="str">
        <x:f>IF(A289="","",IF(OR(C289="",D289="",AND(D289&lt;&gt;"Pending",E289=""),AND(OR(D289="Held",D289="No-show"),E289&lt;C289)),"Check dates/outcome",""))</x:f>
      </x:c>
    </x:row>
    <x:row r="290" ht="23" customHeight="1">
      <x:c r="A290" s="5"/>
      <x:c r="B290" s="5"/>
      <x:c r="C290" s="6"/>
      <x:c r="D290" s="5"/>
      <x:c r="E290" s="6"/>
      <x:c r="F290" s="5"/>
      <x:c r="G290" s="2" t="str">
        <x:f>IF(A290="","",IF(COUNTIFS($A$6:$A$605,A290)&gt;1,"Duplicate",""))</x:f>
      </x:c>
      <x:c r="H290" s="2" t="str">
        <x:f>IF(A290="","",IF(COUNTIFS(Leads!$A$6:$A$505,B290)&lt;&gt;1,"Unknown/duplicate lead",""))</x:f>
      </x:c>
      <x:c r="I290" s="2" t="str">
        <x:f>IF(A290="","",IF(OR(C290="",D290="",AND(D290&lt;&gt;"Pending",E290=""),AND(OR(D290="Held",D290="No-show"),E290&lt;C290)),"Check dates/outcome",""))</x:f>
      </x:c>
    </x:row>
    <x:row r="291" ht="23" customHeight="1">
      <x:c r="A291" s="5"/>
      <x:c r="B291" s="5"/>
      <x:c r="C291" s="6"/>
      <x:c r="D291" s="5"/>
      <x:c r="E291" s="6"/>
      <x:c r="F291" s="5"/>
      <x:c r="G291" s="2" t="str">
        <x:f>IF(A291="","",IF(COUNTIFS($A$6:$A$605,A291)&gt;1,"Duplicate",""))</x:f>
      </x:c>
      <x:c r="H291" s="2" t="str">
        <x:f>IF(A291="","",IF(COUNTIFS(Leads!$A$6:$A$505,B291)&lt;&gt;1,"Unknown/duplicate lead",""))</x:f>
      </x:c>
      <x:c r="I291" s="2" t="str">
        <x:f>IF(A291="","",IF(OR(C291="",D291="",AND(D291&lt;&gt;"Pending",E291=""),AND(OR(D291="Held",D291="No-show"),E291&lt;C291)),"Check dates/outcome",""))</x:f>
      </x:c>
    </x:row>
    <x:row r="292" ht="23" customHeight="1">
      <x:c r="A292" s="5"/>
      <x:c r="B292" s="5"/>
      <x:c r="C292" s="6"/>
      <x:c r="D292" s="5"/>
      <x:c r="E292" s="6"/>
      <x:c r="F292" s="5"/>
      <x:c r="G292" s="2" t="str">
        <x:f>IF(A292="","",IF(COUNTIFS($A$6:$A$605,A292)&gt;1,"Duplicate",""))</x:f>
      </x:c>
      <x:c r="H292" s="2" t="str">
        <x:f>IF(A292="","",IF(COUNTIFS(Leads!$A$6:$A$505,B292)&lt;&gt;1,"Unknown/duplicate lead",""))</x:f>
      </x:c>
      <x:c r="I292" s="2" t="str">
        <x:f>IF(A292="","",IF(OR(C292="",D292="",AND(D292&lt;&gt;"Pending",E292=""),AND(OR(D292="Held",D292="No-show"),E292&lt;C292)),"Check dates/outcome",""))</x:f>
      </x:c>
    </x:row>
    <x:row r="293" ht="23" customHeight="1">
      <x:c r="A293" s="5"/>
      <x:c r="B293" s="5"/>
      <x:c r="C293" s="6"/>
      <x:c r="D293" s="5"/>
      <x:c r="E293" s="6"/>
      <x:c r="F293" s="5"/>
      <x:c r="G293" s="2" t="str">
        <x:f>IF(A293="","",IF(COUNTIFS($A$6:$A$605,A293)&gt;1,"Duplicate",""))</x:f>
      </x:c>
      <x:c r="H293" s="2" t="str">
        <x:f>IF(A293="","",IF(COUNTIFS(Leads!$A$6:$A$505,B293)&lt;&gt;1,"Unknown/duplicate lead",""))</x:f>
      </x:c>
      <x:c r="I293" s="2" t="str">
        <x:f>IF(A293="","",IF(OR(C293="",D293="",AND(D293&lt;&gt;"Pending",E293=""),AND(OR(D293="Held",D293="No-show"),E293&lt;C293)),"Check dates/outcome",""))</x:f>
      </x:c>
    </x:row>
    <x:row r="294" ht="23" customHeight="1">
      <x:c r="A294" s="5"/>
      <x:c r="B294" s="5"/>
      <x:c r="C294" s="6"/>
      <x:c r="D294" s="5"/>
      <x:c r="E294" s="6"/>
      <x:c r="F294" s="5"/>
      <x:c r="G294" s="2" t="str">
        <x:f>IF(A294="","",IF(COUNTIFS($A$6:$A$605,A294)&gt;1,"Duplicate",""))</x:f>
      </x:c>
      <x:c r="H294" s="2" t="str">
        <x:f>IF(A294="","",IF(COUNTIFS(Leads!$A$6:$A$505,B294)&lt;&gt;1,"Unknown/duplicate lead",""))</x:f>
      </x:c>
      <x:c r="I294" s="2" t="str">
        <x:f>IF(A294="","",IF(OR(C294="",D294="",AND(D294&lt;&gt;"Pending",E294=""),AND(OR(D294="Held",D294="No-show"),E294&lt;C294)),"Check dates/outcome",""))</x:f>
      </x:c>
    </x:row>
    <x:row r="295" ht="23" customHeight="1">
      <x:c r="A295" s="5"/>
      <x:c r="B295" s="5"/>
      <x:c r="C295" s="6"/>
      <x:c r="D295" s="5"/>
      <x:c r="E295" s="6"/>
      <x:c r="F295" s="5"/>
      <x:c r="G295" s="2" t="str">
        <x:f>IF(A295="","",IF(COUNTIFS($A$6:$A$605,A295)&gt;1,"Duplicate",""))</x:f>
      </x:c>
      <x:c r="H295" s="2" t="str">
        <x:f>IF(A295="","",IF(COUNTIFS(Leads!$A$6:$A$505,B295)&lt;&gt;1,"Unknown/duplicate lead",""))</x:f>
      </x:c>
      <x:c r="I295" s="2" t="str">
        <x:f>IF(A295="","",IF(OR(C295="",D295="",AND(D295&lt;&gt;"Pending",E295=""),AND(OR(D295="Held",D295="No-show"),E295&lt;C295)),"Check dates/outcome",""))</x:f>
      </x:c>
    </x:row>
    <x:row r="296" ht="23" customHeight="1">
      <x:c r="A296" s="5"/>
      <x:c r="B296" s="5"/>
      <x:c r="C296" s="6"/>
      <x:c r="D296" s="5"/>
      <x:c r="E296" s="6"/>
      <x:c r="F296" s="5"/>
      <x:c r="G296" s="2" t="str">
        <x:f>IF(A296="","",IF(COUNTIFS($A$6:$A$605,A296)&gt;1,"Duplicate",""))</x:f>
      </x:c>
      <x:c r="H296" s="2" t="str">
        <x:f>IF(A296="","",IF(COUNTIFS(Leads!$A$6:$A$505,B296)&lt;&gt;1,"Unknown/duplicate lead",""))</x:f>
      </x:c>
      <x:c r="I296" s="2" t="str">
        <x:f>IF(A296="","",IF(OR(C296="",D296="",AND(D296&lt;&gt;"Pending",E296=""),AND(OR(D296="Held",D296="No-show"),E296&lt;C296)),"Check dates/outcome",""))</x:f>
      </x:c>
    </x:row>
    <x:row r="297" ht="23" customHeight="1">
      <x:c r="A297" s="5"/>
      <x:c r="B297" s="5"/>
      <x:c r="C297" s="6"/>
      <x:c r="D297" s="5"/>
      <x:c r="E297" s="6"/>
      <x:c r="F297" s="5"/>
      <x:c r="G297" s="2" t="str">
        <x:f>IF(A297="","",IF(COUNTIFS($A$6:$A$605,A297)&gt;1,"Duplicate",""))</x:f>
      </x:c>
      <x:c r="H297" s="2" t="str">
        <x:f>IF(A297="","",IF(COUNTIFS(Leads!$A$6:$A$505,B297)&lt;&gt;1,"Unknown/duplicate lead",""))</x:f>
      </x:c>
      <x:c r="I297" s="2" t="str">
        <x:f>IF(A297="","",IF(OR(C297="",D297="",AND(D297&lt;&gt;"Pending",E297=""),AND(OR(D297="Held",D297="No-show"),E297&lt;C297)),"Check dates/outcome",""))</x:f>
      </x:c>
    </x:row>
    <x:row r="298" ht="23" customHeight="1">
      <x:c r="A298" s="5"/>
      <x:c r="B298" s="5"/>
      <x:c r="C298" s="6"/>
      <x:c r="D298" s="5"/>
      <x:c r="E298" s="6"/>
      <x:c r="F298" s="5"/>
      <x:c r="G298" s="2" t="str">
        <x:f>IF(A298="","",IF(COUNTIFS($A$6:$A$605,A298)&gt;1,"Duplicate",""))</x:f>
      </x:c>
      <x:c r="H298" s="2" t="str">
        <x:f>IF(A298="","",IF(COUNTIFS(Leads!$A$6:$A$505,B298)&lt;&gt;1,"Unknown/duplicate lead",""))</x:f>
      </x:c>
      <x:c r="I298" s="2" t="str">
        <x:f>IF(A298="","",IF(OR(C298="",D298="",AND(D298&lt;&gt;"Pending",E298=""),AND(OR(D298="Held",D298="No-show"),E298&lt;C298)),"Check dates/outcome",""))</x:f>
      </x:c>
    </x:row>
    <x:row r="299" ht="23" customHeight="1">
      <x:c r="A299" s="5"/>
      <x:c r="B299" s="5"/>
      <x:c r="C299" s="6"/>
      <x:c r="D299" s="5"/>
      <x:c r="E299" s="6"/>
      <x:c r="F299" s="5"/>
      <x:c r="G299" s="2" t="str">
        <x:f>IF(A299="","",IF(COUNTIFS($A$6:$A$605,A299)&gt;1,"Duplicate",""))</x:f>
      </x:c>
      <x:c r="H299" s="2" t="str">
        <x:f>IF(A299="","",IF(COUNTIFS(Leads!$A$6:$A$505,B299)&lt;&gt;1,"Unknown/duplicate lead",""))</x:f>
      </x:c>
      <x:c r="I299" s="2" t="str">
        <x:f>IF(A299="","",IF(OR(C299="",D299="",AND(D299&lt;&gt;"Pending",E299=""),AND(OR(D299="Held",D299="No-show"),E299&lt;C299)),"Check dates/outcome",""))</x:f>
      </x:c>
    </x:row>
    <x:row r="300" ht="23" customHeight="1">
      <x:c r="A300" s="5"/>
      <x:c r="B300" s="5"/>
      <x:c r="C300" s="6"/>
      <x:c r="D300" s="5"/>
      <x:c r="E300" s="6"/>
      <x:c r="F300" s="5"/>
      <x:c r="G300" s="2" t="str">
        <x:f>IF(A300="","",IF(COUNTIFS($A$6:$A$605,A300)&gt;1,"Duplicate",""))</x:f>
      </x:c>
      <x:c r="H300" s="2" t="str">
        <x:f>IF(A300="","",IF(COUNTIFS(Leads!$A$6:$A$505,B300)&lt;&gt;1,"Unknown/duplicate lead",""))</x:f>
      </x:c>
      <x:c r="I300" s="2" t="str">
        <x:f>IF(A300="","",IF(OR(C300="",D300="",AND(D300&lt;&gt;"Pending",E300=""),AND(OR(D300="Held",D300="No-show"),E300&lt;C300)),"Check dates/outcome",""))</x:f>
      </x:c>
    </x:row>
    <x:row r="301" ht="23" customHeight="1">
      <x:c r="A301" s="5"/>
      <x:c r="B301" s="5"/>
      <x:c r="C301" s="6"/>
      <x:c r="D301" s="5"/>
      <x:c r="E301" s="6"/>
      <x:c r="F301" s="5"/>
      <x:c r="G301" s="2" t="str">
        <x:f>IF(A301="","",IF(COUNTIFS($A$6:$A$605,A301)&gt;1,"Duplicate",""))</x:f>
      </x:c>
      <x:c r="H301" s="2" t="str">
        <x:f>IF(A301="","",IF(COUNTIFS(Leads!$A$6:$A$505,B301)&lt;&gt;1,"Unknown/duplicate lead",""))</x:f>
      </x:c>
      <x:c r="I301" s="2" t="str">
        <x:f>IF(A301="","",IF(OR(C301="",D301="",AND(D301&lt;&gt;"Pending",E301=""),AND(OR(D301="Held",D301="No-show"),E301&lt;C301)),"Check dates/outcome",""))</x:f>
      </x:c>
    </x:row>
    <x:row r="302" ht="23" customHeight="1">
      <x:c r="A302" s="5"/>
      <x:c r="B302" s="5"/>
      <x:c r="C302" s="6"/>
      <x:c r="D302" s="5"/>
      <x:c r="E302" s="6"/>
      <x:c r="F302" s="5"/>
      <x:c r="G302" s="2" t="str">
        <x:f>IF(A302="","",IF(COUNTIFS($A$6:$A$605,A302)&gt;1,"Duplicate",""))</x:f>
      </x:c>
      <x:c r="H302" s="2" t="str">
        <x:f>IF(A302="","",IF(COUNTIFS(Leads!$A$6:$A$505,B302)&lt;&gt;1,"Unknown/duplicate lead",""))</x:f>
      </x:c>
      <x:c r="I302" s="2" t="str">
        <x:f>IF(A302="","",IF(OR(C302="",D302="",AND(D302&lt;&gt;"Pending",E302=""),AND(OR(D302="Held",D302="No-show"),E302&lt;C302)),"Check dates/outcome",""))</x:f>
      </x:c>
    </x:row>
    <x:row r="303" ht="23" customHeight="1">
      <x:c r="A303" s="5"/>
      <x:c r="B303" s="5"/>
      <x:c r="C303" s="6"/>
      <x:c r="D303" s="5"/>
      <x:c r="E303" s="6"/>
      <x:c r="F303" s="5"/>
      <x:c r="G303" s="2" t="str">
        <x:f>IF(A303="","",IF(COUNTIFS($A$6:$A$605,A303)&gt;1,"Duplicate",""))</x:f>
      </x:c>
      <x:c r="H303" s="2" t="str">
        <x:f>IF(A303="","",IF(COUNTIFS(Leads!$A$6:$A$505,B303)&lt;&gt;1,"Unknown/duplicate lead",""))</x:f>
      </x:c>
      <x:c r="I303" s="2" t="str">
        <x:f>IF(A303="","",IF(OR(C303="",D303="",AND(D303&lt;&gt;"Pending",E303=""),AND(OR(D303="Held",D303="No-show"),E303&lt;C303)),"Check dates/outcome",""))</x:f>
      </x:c>
    </x:row>
    <x:row r="304" ht="23" customHeight="1">
      <x:c r="A304" s="5"/>
      <x:c r="B304" s="5"/>
      <x:c r="C304" s="6"/>
      <x:c r="D304" s="5"/>
      <x:c r="E304" s="6"/>
      <x:c r="F304" s="5"/>
      <x:c r="G304" s="2" t="str">
        <x:f>IF(A304="","",IF(COUNTIFS($A$6:$A$605,A304)&gt;1,"Duplicate",""))</x:f>
      </x:c>
      <x:c r="H304" s="2" t="str">
        <x:f>IF(A304="","",IF(COUNTIFS(Leads!$A$6:$A$505,B304)&lt;&gt;1,"Unknown/duplicate lead",""))</x:f>
      </x:c>
      <x:c r="I304" s="2" t="str">
        <x:f>IF(A304="","",IF(OR(C304="",D304="",AND(D304&lt;&gt;"Pending",E304=""),AND(OR(D304="Held",D304="No-show"),E304&lt;C304)),"Check dates/outcome",""))</x:f>
      </x:c>
    </x:row>
    <x:row r="305" ht="23" customHeight="1">
      <x:c r="A305" s="5"/>
      <x:c r="B305" s="5"/>
      <x:c r="C305" s="6"/>
      <x:c r="D305" s="5"/>
      <x:c r="E305" s="6"/>
      <x:c r="F305" s="5"/>
      <x:c r="G305" s="2" t="str">
        <x:f>IF(A305="","",IF(COUNTIFS($A$6:$A$605,A305)&gt;1,"Duplicate",""))</x:f>
      </x:c>
      <x:c r="H305" s="2" t="str">
        <x:f>IF(A305="","",IF(COUNTIFS(Leads!$A$6:$A$505,B305)&lt;&gt;1,"Unknown/duplicate lead",""))</x:f>
      </x:c>
      <x:c r="I305" s="2" t="str">
        <x:f>IF(A305="","",IF(OR(C305="",D305="",AND(D305&lt;&gt;"Pending",E305=""),AND(OR(D305="Held",D305="No-show"),E305&lt;C305)),"Check dates/outcome",""))</x:f>
      </x:c>
    </x:row>
    <x:row r="306" ht="23" customHeight="1">
      <x:c r="A306" s="5"/>
      <x:c r="B306" s="5"/>
      <x:c r="C306" s="6"/>
      <x:c r="D306" s="5"/>
      <x:c r="E306" s="6"/>
      <x:c r="F306" s="5"/>
      <x:c r="G306" s="2" t="str">
        <x:f>IF(A306="","",IF(COUNTIFS($A$6:$A$605,A306)&gt;1,"Duplicate",""))</x:f>
      </x:c>
      <x:c r="H306" s="2" t="str">
        <x:f>IF(A306="","",IF(COUNTIFS(Leads!$A$6:$A$505,B306)&lt;&gt;1,"Unknown/duplicate lead",""))</x:f>
      </x:c>
      <x:c r="I306" s="2" t="str">
        <x:f>IF(A306="","",IF(OR(C306="",D306="",AND(D306&lt;&gt;"Pending",E306=""),AND(OR(D306="Held",D306="No-show"),E306&lt;C306)),"Check dates/outcome",""))</x:f>
      </x:c>
    </x:row>
    <x:row r="307" ht="23" customHeight="1">
      <x:c r="A307" s="5"/>
      <x:c r="B307" s="5"/>
      <x:c r="C307" s="6"/>
      <x:c r="D307" s="5"/>
      <x:c r="E307" s="6"/>
      <x:c r="F307" s="5"/>
      <x:c r="G307" s="2" t="str">
        <x:f>IF(A307="","",IF(COUNTIFS($A$6:$A$605,A307)&gt;1,"Duplicate",""))</x:f>
      </x:c>
      <x:c r="H307" s="2" t="str">
        <x:f>IF(A307="","",IF(COUNTIFS(Leads!$A$6:$A$505,B307)&lt;&gt;1,"Unknown/duplicate lead",""))</x:f>
      </x:c>
      <x:c r="I307" s="2" t="str">
        <x:f>IF(A307="","",IF(OR(C307="",D307="",AND(D307&lt;&gt;"Pending",E307=""),AND(OR(D307="Held",D307="No-show"),E307&lt;C307)),"Check dates/outcome",""))</x:f>
      </x:c>
    </x:row>
    <x:row r="308" ht="23" customHeight="1">
      <x:c r="A308" s="5"/>
      <x:c r="B308" s="5"/>
      <x:c r="C308" s="6"/>
      <x:c r="D308" s="5"/>
      <x:c r="E308" s="6"/>
      <x:c r="F308" s="5"/>
      <x:c r="G308" s="2" t="str">
        <x:f>IF(A308="","",IF(COUNTIFS($A$6:$A$605,A308)&gt;1,"Duplicate",""))</x:f>
      </x:c>
      <x:c r="H308" s="2" t="str">
        <x:f>IF(A308="","",IF(COUNTIFS(Leads!$A$6:$A$505,B308)&lt;&gt;1,"Unknown/duplicate lead",""))</x:f>
      </x:c>
      <x:c r="I308" s="2" t="str">
        <x:f>IF(A308="","",IF(OR(C308="",D308="",AND(D308&lt;&gt;"Pending",E308=""),AND(OR(D308="Held",D308="No-show"),E308&lt;C308)),"Check dates/outcome",""))</x:f>
      </x:c>
    </x:row>
    <x:row r="309" ht="23" customHeight="1">
      <x:c r="A309" s="5"/>
      <x:c r="B309" s="5"/>
      <x:c r="C309" s="6"/>
      <x:c r="D309" s="5"/>
      <x:c r="E309" s="6"/>
      <x:c r="F309" s="5"/>
      <x:c r="G309" s="2" t="str">
        <x:f>IF(A309="","",IF(COUNTIFS($A$6:$A$605,A309)&gt;1,"Duplicate",""))</x:f>
      </x:c>
      <x:c r="H309" s="2" t="str">
        <x:f>IF(A309="","",IF(COUNTIFS(Leads!$A$6:$A$505,B309)&lt;&gt;1,"Unknown/duplicate lead",""))</x:f>
      </x:c>
      <x:c r="I309" s="2" t="str">
        <x:f>IF(A309="","",IF(OR(C309="",D309="",AND(D309&lt;&gt;"Pending",E309=""),AND(OR(D309="Held",D309="No-show"),E309&lt;C309)),"Check dates/outcome",""))</x:f>
      </x:c>
    </x:row>
    <x:row r="310" ht="23" customHeight="1">
      <x:c r="A310" s="5"/>
      <x:c r="B310" s="5"/>
      <x:c r="C310" s="6"/>
      <x:c r="D310" s="5"/>
      <x:c r="E310" s="6"/>
      <x:c r="F310" s="5"/>
      <x:c r="G310" s="2" t="str">
        <x:f>IF(A310="","",IF(COUNTIFS($A$6:$A$605,A310)&gt;1,"Duplicate",""))</x:f>
      </x:c>
      <x:c r="H310" s="2" t="str">
        <x:f>IF(A310="","",IF(COUNTIFS(Leads!$A$6:$A$505,B310)&lt;&gt;1,"Unknown/duplicate lead",""))</x:f>
      </x:c>
      <x:c r="I310" s="2" t="str">
        <x:f>IF(A310="","",IF(OR(C310="",D310="",AND(D310&lt;&gt;"Pending",E310=""),AND(OR(D310="Held",D310="No-show"),E310&lt;C310)),"Check dates/outcome",""))</x:f>
      </x:c>
    </x:row>
    <x:row r="311" ht="23" customHeight="1">
      <x:c r="A311" s="5"/>
      <x:c r="B311" s="5"/>
      <x:c r="C311" s="6"/>
      <x:c r="D311" s="5"/>
      <x:c r="E311" s="6"/>
      <x:c r="F311" s="5"/>
      <x:c r="G311" s="2" t="str">
        <x:f>IF(A311="","",IF(COUNTIFS($A$6:$A$605,A311)&gt;1,"Duplicate",""))</x:f>
      </x:c>
      <x:c r="H311" s="2" t="str">
        <x:f>IF(A311="","",IF(COUNTIFS(Leads!$A$6:$A$505,B311)&lt;&gt;1,"Unknown/duplicate lead",""))</x:f>
      </x:c>
      <x:c r="I311" s="2" t="str">
        <x:f>IF(A311="","",IF(OR(C311="",D311="",AND(D311&lt;&gt;"Pending",E311=""),AND(OR(D311="Held",D311="No-show"),E311&lt;C311)),"Check dates/outcome",""))</x:f>
      </x:c>
    </x:row>
    <x:row r="312" ht="23" customHeight="1">
      <x:c r="A312" s="5"/>
      <x:c r="B312" s="5"/>
      <x:c r="C312" s="6"/>
      <x:c r="D312" s="5"/>
      <x:c r="E312" s="6"/>
      <x:c r="F312" s="5"/>
      <x:c r="G312" s="2" t="str">
        <x:f>IF(A312="","",IF(COUNTIFS($A$6:$A$605,A312)&gt;1,"Duplicate",""))</x:f>
      </x:c>
      <x:c r="H312" s="2" t="str">
        <x:f>IF(A312="","",IF(COUNTIFS(Leads!$A$6:$A$505,B312)&lt;&gt;1,"Unknown/duplicate lead",""))</x:f>
      </x:c>
      <x:c r="I312" s="2" t="str">
        <x:f>IF(A312="","",IF(OR(C312="",D312="",AND(D312&lt;&gt;"Pending",E312=""),AND(OR(D312="Held",D312="No-show"),E312&lt;C312)),"Check dates/outcome",""))</x:f>
      </x:c>
    </x:row>
    <x:row r="313" ht="23" customHeight="1">
      <x:c r="A313" s="5"/>
      <x:c r="B313" s="5"/>
      <x:c r="C313" s="6"/>
      <x:c r="D313" s="5"/>
      <x:c r="E313" s="6"/>
      <x:c r="F313" s="5"/>
      <x:c r="G313" s="2" t="str">
        <x:f>IF(A313="","",IF(COUNTIFS($A$6:$A$605,A313)&gt;1,"Duplicate",""))</x:f>
      </x:c>
      <x:c r="H313" s="2" t="str">
        <x:f>IF(A313="","",IF(COUNTIFS(Leads!$A$6:$A$505,B313)&lt;&gt;1,"Unknown/duplicate lead",""))</x:f>
      </x:c>
      <x:c r="I313" s="2" t="str">
        <x:f>IF(A313="","",IF(OR(C313="",D313="",AND(D313&lt;&gt;"Pending",E313=""),AND(OR(D313="Held",D313="No-show"),E313&lt;C313)),"Check dates/outcome",""))</x:f>
      </x:c>
    </x:row>
    <x:row r="314" ht="23" customHeight="1">
      <x:c r="A314" s="5"/>
      <x:c r="B314" s="5"/>
      <x:c r="C314" s="6"/>
      <x:c r="D314" s="5"/>
      <x:c r="E314" s="6"/>
      <x:c r="F314" s="5"/>
      <x:c r="G314" s="2" t="str">
        <x:f>IF(A314="","",IF(COUNTIFS($A$6:$A$605,A314)&gt;1,"Duplicate",""))</x:f>
      </x:c>
      <x:c r="H314" s="2" t="str">
        <x:f>IF(A314="","",IF(COUNTIFS(Leads!$A$6:$A$505,B314)&lt;&gt;1,"Unknown/duplicate lead",""))</x:f>
      </x:c>
      <x:c r="I314" s="2" t="str">
        <x:f>IF(A314="","",IF(OR(C314="",D314="",AND(D314&lt;&gt;"Pending",E314=""),AND(OR(D314="Held",D314="No-show"),E314&lt;C314)),"Check dates/outcome",""))</x:f>
      </x:c>
    </x:row>
    <x:row r="315" ht="23" customHeight="1">
      <x:c r="A315" s="5"/>
      <x:c r="B315" s="5"/>
      <x:c r="C315" s="6"/>
      <x:c r="D315" s="5"/>
      <x:c r="E315" s="6"/>
      <x:c r="F315" s="5"/>
      <x:c r="G315" s="2" t="str">
        <x:f>IF(A315="","",IF(COUNTIFS($A$6:$A$605,A315)&gt;1,"Duplicate",""))</x:f>
      </x:c>
      <x:c r="H315" s="2" t="str">
        <x:f>IF(A315="","",IF(COUNTIFS(Leads!$A$6:$A$505,B315)&lt;&gt;1,"Unknown/duplicate lead",""))</x:f>
      </x:c>
      <x:c r="I315" s="2" t="str">
        <x:f>IF(A315="","",IF(OR(C315="",D315="",AND(D315&lt;&gt;"Pending",E315=""),AND(OR(D315="Held",D315="No-show"),E315&lt;C315)),"Check dates/outcome",""))</x:f>
      </x:c>
    </x:row>
    <x:row r="316" ht="23" customHeight="1">
      <x:c r="A316" s="5"/>
      <x:c r="B316" s="5"/>
      <x:c r="C316" s="6"/>
      <x:c r="D316" s="5"/>
      <x:c r="E316" s="6"/>
      <x:c r="F316" s="5"/>
      <x:c r="G316" s="2" t="str">
        <x:f>IF(A316="","",IF(COUNTIFS($A$6:$A$605,A316)&gt;1,"Duplicate",""))</x:f>
      </x:c>
      <x:c r="H316" s="2" t="str">
        <x:f>IF(A316="","",IF(COUNTIFS(Leads!$A$6:$A$505,B316)&lt;&gt;1,"Unknown/duplicate lead",""))</x:f>
      </x:c>
      <x:c r="I316" s="2" t="str">
        <x:f>IF(A316="","",IF(OR(C316="",D316="",AND(D316&lt;&gt;"Pending",E316=""),AND(OR(D316="Held",D316="No-show"),E316&lt;C316)),"Check dates/outcome",""))</x:f>
      </x:c>
    </x:row>
    <x:row r="317" ht="23" customHeight="1">
      <x:c r="A317" s="5"/>
      <x:c r="B317" s="5"/>
      <x:c r="C317" s="6"/>
      <x:c r="D317" s="5"/>
      <x:c r="E317" s="6"/>
      <x:c r="F317" s="5"/>
      <x:c r="G317" s="2" t="str">
        <x:f>IF(A317="","",IF(COUNTIFS($A$6:$A$605,A317)&gt;1,"Duplicate",""))</x:f>
      </x:c>
      <x:c r="H317" s="2" t="str">
        <x:f>IF(A317="","",IF(COUNTIFS(Leads!$A$6:$A$505,B317)&lt;&gt;1,"Unknown/duplicate lead",""))</x:f>
      </x:c>
      <x:c r="I317" s="2" t="str">
        <x:f>IF(A317="","",IF(OR(C317="",D317="",AND(D317&lt;&gt;"Pending",E317=""),AND(OR(D317="Held",D317="No-show"),E317&lt;C317)),"Check dates/outcome",""))</x:f>
      </x:c>
    </x:row>
    <x:row r="318" ht="23" customHeight="1">
      <x:c r="A318" s="5"/>
      <x:c r="B318" s="5"/>
      <x:c r="C318" s="6"/>
      <x:c r="D318" s="5"/>
      <x:c r="E318" s="6"/>
      <x:c r="F318" s="5"/>
      <x:c r="G318" s="2" t="str">
        <x:f>IF(A318="","",IF(COUNTIFS($A$6:$A$605,A318)&gt;1,"Duplicate",""))</x:f>
      </x:c>
      <x:c r="H318" s="2" t="str">
        <x:f>IF(A318="","",IF(COUNTIFS(Leads!$A$6:$A$505,B318)&lt;&gt;1,"Unknown/duplicate lead",""))</x:f>
      </x:c>
      <x:c r="I318" s="2" t="str">
        <x:f>IF(A318="","",IF(OR(C318="",D318="",AND(D318&lt;&gt;"Pending",E318=""),AND(OR(D318="Held",D318="No-show"),E318&lt;C318)),"Check dates/outcome",""))</x:f>
      </x:c>
    </x:row>
    <x:row r="319" ht="23" customHeight="1">
      <x:c r="A319" s="5"/>
      <x:c r="B319" s="5"/>
      <x:c r="C319" s="6"/>
      <x:c r="D319" s="5"/>
      <x:c r="E319" s="6"/>
      <x:c r="F319" s="5"/>
      <x:c r="G319" s="2" t="str">
        <x:f>IF(A319="","",IF(COUNTIFS($A$6:$A$605,A319)&gt;1,"Duplicate",""))</x:f>
      </x:c>
      <x:c r="H319" s="2" t="str">
        <x:f>IF(A319="","",IF(COUNTIFS(Leads!$A$6:$A$505,B319)&lt;&gt;1,"Unknown/duplicate lead",""))</x:f>
      </x:c>
      <x:c r="I319" s="2" t="str">
        <x:f>IF(A319="","",IF(OR(C319="",D319="",AND(D319&lt;&gt;"Pending",E319=""),AND(OR(D319="Held",D319="No-show"),E319&lt;C319)),"Check dates/outcome",""))</x:f>
      </x:c>
    </x:row>
    <x:row r="320" ht="23" customHeight="1">
      <x:c r="A320" s="5"/>
      <x:c r="B320" s="5"/>
      <x:c r="C320" s="6"/>
      <x:c r="D320" s="5"/>
      <x:c r="E320" s="6"/>
      <x:c r="F320" s="5"/>
      <x:c r="G320" s="2" t="str">
        <x:f>IF(A320="","",IF(COUNTIFS($A$6:$A$605,A320)&gt;1,"Duplicate",""))</x:f>
      </x:c>
      <x:c r="H320" s="2" t="str">
        <x:f>IF(A320="","",IF(COUNTIFS(Leads!$A$6:$A$505,B320)&lt;&gt;1,"Unknown/duplicate lead",""))</x:f>
      </x:c>
      <x:c r="I320" s="2" t="str">
        <x:f>IF(A320="","",IF(OR(C320="",D320="",AND(D320&lt;&gt;"Pending",E320=""),AND(OR(D320="Held",D320="No-show"),E320&lt;C320)),"Check dates/outcome",""))</x:f>
      </x:c>
    </x:row>
    <x:row r="321" ht="23" customHeight="1">
      <x:c r="A321" s="5"/>
      <x:c r="B321" s="5"/>
      <x:c r="C321" s="6"/>
      <x:c r="D321" s="5"/>
      <x:c r="E321" s="6"/>
      <x:c r="F321" s="5"/>
      <x:c r="G321" s="2" t="str">
        <x:f>IF(A321="","",IF(COUNTIFS($A$6:$A$605,A321)&gt;1,"Duplicate",""))</x:f>
      </x:c>
      <x:c r="H321" s="2" t="str">
        <x:f>IF(A321="","",IF(COUNTIFS(Leads!$A$6:$A$505,B321)&lt;&gt;1,"Unknown/duplicate lead",""))</x:f>
      </x:c>
      <x:c r="I321" s="2" t="str">
        <x:f>IF(A321="","",IF(OR(C321="",D321="",AND(D321&lt;&gt;"Pending",E321=""),AND(OR(D321="Held",D321="No-show"),E321&lt;C321)),"Check dates/outcome",""))</x:f>
      </x:c>
    </x:row>
    <x:row r="322" ht="23" customHeight="1">
      <x:c r="A322" s="5"/>
      <x:c r="B322" s="5"/>
      <x:c r="C322" s="6"/>
      <x:c r="D322" s="5"/>
      <x:c r="E322" s="6"/>
      <x:c r="F322" s="5"/>
      <x:c r="G322" s="2" t="str">
        <x:f>IF(A322="","",IF(COUNTIFS($A$6:$A$605,A322)&gt;1,"Duplicate",""))</x:f>
      </x:c>
      <x:c r="H322" s="2" t="str">
        <x:f>IF(A322="","",IF(COUNTIFS(Leads!$A$6:$A$505,B322)&lt;&gt;1,"Unknown/duplicate lead",""))</x:f>
      </x:c>
      <x:c r="I322" s="2" t="str">
        <x:f>IF(A322="","",IF(OR(C322="",D322="",AND(D322&lt;&gt;"Pending",E322=""),AND(OR(D322="Held",D322="No-show"),E322&lt;C322)),"Check dates/outcome",""))</x:f>
      </x:c>
    </x:row>
    <x:row r="323" ht="23" customHeight="1">
      <x:c r="A323" s="5"/>
      <x:c r="B323" s="5"/>
      <x:c r="C323" s="6"/>
      <x:c r="D323" s="5"/>
      <x:c r="E323" s="6"/>
      <x:c r="F323" s="5"/>
      <x:c r="G323" s="2" t="str">
        <x:f>IF(A323="","",IF(COUNTIFS($A$6:$A$605,A323)&gt;1,"Duplicate",""))</x:f>
      </x:c>
      <x:c r="H323" s="2" t="str">
        <x:f>IF(A323="","",IF(COUNTIFS(Leads!$A$6:$A$505,B323)&lt;&gt;1,"Unknown/duplicate lead",""))</x:f>
      </x:c>
      <x:c r="I323" s="2" t="str">
        <x:f>IF(A323="","",IF(OR(C323="",D323="",AND(D323&lt;&gt;"Pending",E323=""),AND(OR(D323="Held",D323="No-show"),E323&lt;C323)),"Check dates/outcome",""))</x:f>
      </x:c>
    </x:row>
    <x:row r="324" ht="23" customHeight="1">
      <x:c r="A324" s="5"/>
      <x:c r="B324" s="5"/>
      <x:c r="C324" s="6"/>
      <x:c r="D324" s="5"/>
      <x:c r="E324" s="6"/>
      <x:c r="F324" s="5"/>
      <x:c r="G324" s="2" t="str">
        <x:f>IF(A324="","",IF(COUNTIFS($A$6:$A$605,A324)&gt;1,"Duplicate",""))</x:f>
      </x:c>
      <x:c r="H324" s="2" t="str">
        <x:f>IF(A324="","",IF(COUNTIFS(Leads!$A$6:$A$505,B324)&lt;&gt;1,"Unknown/duplicate lead",""))</x:f>
      </x:c>
      <x:c r="I324" s="2" t="str">
        <x:f>IF(A324="","",IF(OR(C324="",D324="",AND(D324&lt;&gt;"Pending",E324=""),AND(OR(D324="Held",D324="No-show"),E324&lt;C324)),"Check dates/outcome",""))</x:f>
      </x:c>
    </x:row>
    <x:row r="325" ht="23" customHeight="1">
      <x:c r="A325" s="5"/>
      <x:c r="B325" s="5"/>
      <x:c r="C325" s="6"/>
      <x:c r="D325" s="5"/>
      <x:c r="E325" s="6"/>
      <x:c r="F325" s="5"/>
      <x:c r="G325" s="2" t="str">
        <x:f>IF(A325="","",IF(COUNTIFS($A$6:$A$605,A325)&gt;1,"Duplicate",""))</x:f>
      </x:c>
      <x:c r="H325" s="2" t="str">
        <x:f>IF(A325="","",IF(COUNTIFS(Leads!$A$6:$A$505,B325)&lt;&gt;1,"Unknown/duplicate lead",""))</x:f>
      </x:c>
      <x:c r="I325" s="2" t="str">
        <x:f>IF(A325="","",IF(OR(C325="",D325="",AND(D325&lt;&gt;"Pending",E325=""),AND(OR(D325="Held",D325="No-show"),E325&lt;C325)),"Check dates/outcome",""))</x:f>
      </x:c>
    </x:row>
    <x:row r="326" ht="23" customHeight="1">
      <x:c r="A326" s="5"/>
      <x:c r="B326" s="5"/>
      <x:c r="C326" s="6"/>
      <x:c r="D326" s="5"/>
      <x:c r="E326" s="6"/>
      <x:c r="F326" s="5"/>
      <x:c r="G326" s="2" t="str">
        <x:f>IF(A326="","",IF(COUNTIFS($A$6:$A$605,A326)&gt;1,"Duplicate",""))</x:f>
      </x:c>
      <x:c r="H326" s="2" t="str">
        <x:f>IF(A326="","",IF(COUNTIFS(Leads!$A$6:$A$505,B326)&lt;&gt;1,"Unknown/duplicate lead",""))</x:f>
      </x:c>
      <x:c r="I326" s="2" t="str">
        <x:f>IF(A326="","",IF(OR(C326="",D326="",AND(D326&lt;&gt;"Pending",E326=""),AND(OR(D326="Held",D326="No-show"),E326&lt;C326)),"Check dates/outcome",""))</x:f>
      </x:c>
    </x:row>
    <x:row r="327" ht="23" customHeight="1">
      <x:c r="A327" s="5"/>
      <x:c r="B327" s="5"/>
      <x:c r="C327" s="6"/>
      <x:c r="D327" s="5"/>
      <x:c r="E327" s="6"/>
      <x:c r="F327" s="5"/>
      <x:c r="G327" s="2" t="str">
        <x:f>IF(A327="","",IF(COUNTIFS($A$6:$A$605,A327)&gt;1,"Duplicate",""))</x:f>
      </x:c>
      <x:c r="H327" s="2" t="str">
        <x:f>IF(A327="","",IF(COUNTIFS(Leads!$A$6:$A$505,B327)&lt;&gt;1,"Unknown/duplicate lead",""))</x:f>
      </x:c>
      <x:c r="I327" s="2" t="str">
        <x:f>IF(A327="","",IF(OR(C327="",D327="",AND(D327&lt;&gt;"Pending",E327=""),AND(OR(D327="Held",D327="No-show"),E327&lt;C327)),"Check dates/outcome",""))</x:f>
      </x:c>
    </x:row>
    <x:row r="328" ht="23" customHeight="1">
      <x:c r="A328" s="5"/>
      <x:c r="B328" s="5"/>
      <x:c r="C328" s="6"/>
      <x:c r="D328" s="5"/>
      <x:c r="E328" s="6"/>
      <x:c r="F328" s="5"/>
      <x:c r="G328" s="2" t="str">
        <x:f>IF(A328="","",IF(COUNTIFS($A$6:$A$605,A328)&gt;1,"Duplicate",""))</x:f>
      </x:c>
      <x:c r="H328" s="2" t="str">
        <x:f>IF(A328="","",IF(COUNTIFS(Leads!$A$6:$A$505,B328)&lt;&gt;1,"Unknown/duplicate lead",""))</x:f>
      </x:c>
      <x:c r="I328" s="2" t="str">
        <x:f>IF(A328="","",IF(OR(C328="",D328="",AND(D328&lt;&gt;"Pending",E328=""),AND(OR(D328="Held",D328="No-show"),E328&lt;C328)),"Check dates/outcome",""))</x:f>
      </x:c>
    </x:row>
    <x:row r="329" ht="23" customHeight="1">
      <x:c r="A329" s="5"/>
      <x:c r="B329" s="5"/>
      <x:c r="C329" s="6"/>
      <x:c r="D329" s="5"/>
      <x:c r="E329" s="6"/>
      <x:c r="F329" s="5"/>
      <x:c r="G329" s="2" t="str">
        <x:f>IF(A329="","",IF(COUNTIFS($A$6:$A$605,A329)&gt;1,"Duplicate",""))</x:f>
      </x:c>
      <x:c r="H329" s="2" t="str">
        <x:f>IF(A329="","",IF(COUNTIFS(Leads!$A$6:$A$505,B329)&lt;&gt;1,"Unknown/duplicate lead",""))</x:f>
      </x:c>
      <x:c r="I329" s="2" t="str">
        <x:f>IF(A329="","",IF(OR(C329="",D329="",AND(D329&lt;&gt;"Pending",E329=""),AND(OR(D329="Held",D329="No-show"),E329&lt;C329)),"Check dates/outcome",""))</x:f>
      </x:c>
    </x:row>
    <x:row r="330" ht="23" customHeight="1">
      <x:c r="A330" s="5"/>
      <x:c r="B330" s="5"/>
      <x:c r="C330" s="6"/>
      <x:c r="D330" s="5"/>
      <x:c r="E330" s="6"/>
      <x:c r="F330" s="5"/>
      <x:c r="G330" s="2" t="str">
        <x:f>IF(A330="","",IF(COUNTIFS($A$6:$A$605,A330)&gt;1,"Duplicate",""))</x:f>
      </x:c>
      <x:c r="H330" s="2" t="str">
        <x:f>IF(A330="","",IF(COUNTIFS(Leads!$A$6:$A$505,B330)&lt;&gt;1,"Unknown/duplicate lead",""))</x:f>
      </x:c>
      <x:c r="I330" s="2" t="str">
        <x:f>IF(A330="","",IF(OR(C330="",D330="",AND(D330&lt;&gt;"Pending",E330=""),AND(OR(D330="Held",D330="No-show"),E330&lt;C330)),"Check dates/outcome",""))</x:f>
      </x:c>
    </x:row>
    <x:row r="331" ht="23" customHeight="1">
      <x:c r="A331" s="5"/>
      <x:c r="B331" s="5"/>
      <x:c r="C331" s="6"/>
      <x:c r="D331" s="5"/>
      <x:c r="E331" s="6"/>
      <x:c r="F331" s="5"/>
      <x:c r="G331" s="2" t="str">
        <x:f>IF(A331="","",IF(COUNTIFS($A$6:$A$605,A331)&gt;1,"Duplicate",""))</x:f>
      </x:c>
      <x:c r="H331" s="2" t="str">
        <x:f>IF(A331="","",IF(COUNTIFS(Leads!$A$6:$A$505,B331)&lt;&gt;1,"Unknown/duplicate lead",""))</x:f>
      </x:c>
      <x:c r="I331" s="2" t="str">
        <x:f>IF(A331="","",IF(OR(C331="",D331="",AND(D331&lt;&gt;"Pending",E331=""),AND(OR(D331="Held",D331="No-show"),E331&lt;C331)),"Check dates/outcome",""))</x:f>
      </x:c>
    </x:row>
    <x:row r="332" ht="23" customHeight="1">
      <x:c r="A332" s="5"/>
      <x:c r="B332" s="5"/>
      <x:c r="C332" s="6"/>
      <x:c r="D332" s="5"/>
      <x:c r="E332" s="6"/>
      <x:c r="F332" s="5"/>
      <x:c r="G332" s="2" t="str">
        <x:f>IF(A332="","",IF(COUNTIFS($A$6:$A$605,A332)&gt;1,"Duplicate",""))</x:f>
      </x:c>
      <x:c r="H332" s="2" t="str">
        <x:f>IF(A332="","",IF(COUNTIFS(Leads!$A$6:$A$505,B332)&lt;&gt;1,"Unknown/duplicate lead",""))</x:f>
      </x:c>
      <x:c r="I332" s="2" t="str">
        <x:f>IF(A332="","",IF(OR(C332="",D332="",AND(D332&lt;&gt;"Pending",E332=""),AND(OR(D332="Held",D332="No-show"),E332&lt;C332)),"Check dates/outcome",""))</x:f>
      </x:c>
    </x:row>
    <x:row r="333" ht="23" customHeight="1">
      <x:c r="A333" s="5"/>
      <x:c r="B333" s="5"/>
      <x:c r="C333" s="6"/>
      <x:c r="D333" s="5"/>
      <x:c r="E333" s="6"/>
      <x:c r="F333" s="5"/>
      <x:c r="G333" s="2" t="str">
        <x:f>IF(A333="","",IF(COUNTIFS($A$6:$A$605,A333)&gt;1,"Duplicate",""))</x:f>
      </x:c>
      <x:c r="H333" s="2" t="str">
        <x:f>IF(A333="","",IF(COUNTIFS(Leads!$A$6:$A$505,B333)&lt;&gt;1,"Unknown/duplicate lead",""))</x:f>
      </x:c>
      <x:c r="I333" s="2" t="str">
        <x:f>IF(A333="","",IF(OR(C333="",D333="",AND(D333&lt;&gt;"Pending",E333=""),AND(OR(D333="Held",D333="No-show"),E333&lt;C333)),"Check dates/outcome",""))</x:f>
      </x:c>
    </x:row>
    <x:row r="334" ht="23" customHeight="1">
      <x:c r="A334" s="5"/>
      <x:c r="B334" s="5"/>
      <x:c r="C334" s="6"/>
      <x:c r="D334" s="5"/>
      <x:c r="E334" s="6"/>
      <x:c r="F334" s="5"/>
      <x:c r="G334" s="2" t="str">
        <x:f>IF(A334="","",IF(COUNTIFS($A$6:$A$605,A334)&gt;1,"Duplicate",""))</x:f>
      </x:c>
      <x:c r="H334" s="2" t="str">
        <x:f>IF(A334="","",IF(COUNTIFS(Leads!$A$6:$A$505,B334)&lt;&gt;1,"Unknown/duplicate lead",""))</x:f>
      </x:c>
      <x:c r="I334" s="2" t="str">
        <x:f>IF(A334="","",IF(OR(C334="",D334="",AND(D334&lt;&gt;"Pending",E334=""),AND(OR(D334="Held",D334="No-show"),E334&lt;C334)),"Check dates/outcome",""))</x:f>
      </x:c>
    </x:row>
    <x:row r="335" ht="23" customHeight="1">
      <x:c r="A335" s="5"/>
      <x:c r="B335" s="5"/>
      <x:c r="C335" s="6"/>
      <x:c r="D335" s="5"/>
      <x:c r="E335" s="6"/>
      <x:c r="F335" s="5"/>
      <x:c r="G335" s="2" t="str">
        <x:f>IF(A335="","",IF(COUNTIFS($A$6:$A$605,A335)&gt;1,"Duplicate",""))</x:f>
      </x:c>
      <x:c r="H335" s="2" t="str">
        <x:f>IF(A335="","",IF(COUNTIFS(Leads!$A$6:$A$505,B335)&lt;&gt;1,"Unknown/duplicate lead",""))</x:f>
      </x:c>
      <x:c r="I335" s="2" t="str">
        <x:f>IF(A335="","",IF(OR(C335="",D335="",AND(D335&lt;&gt;"Pending",E335=""),AND(OR(D335="Held",D335="No-show"),E335&lt;C335)),"Check dates/outcome",""))</x:f>
      </x:c>
    </x:row>
    <x:row r="336" ht="23" customHeight="1">
      <x:c r="A336" s="5"/>
      <x:c r="B336" s="5"/>
      <x:c r="C336" s="6"/>
      <x:c r="D336" s="5"/>
      <x:c r="E336" s="6"/>
      <x:c r="F336" s="5"/>
      <x:c r="G336" s="2" t="str">
        <x:f>IF(A336="","",IF(COUNTIFS($A$6:$A$605,A336)&gt;1,"Duplicate",""))</x:f>
      </x:c>
      <x:c r="H336" s="2" t="str">
        <x:f>IF(A336="","",IF(COUNTIFS(Leads!$A$6:$A$505,B336)&lt;&gt;1,"Unknown/duplicate lead",""))</x:f>
      </x:c>
      <x:c r="I336" s="2" t="str">
        <x:f>IF(A336="","",IF(OR(C336="",D336="",AND(D336&lt;&gt;"Pending",E336=""),AND(OR(D336="Held",D336="No-show"),E336&lt;C336)),"Check dates/outcome",""))</x:f>
      </x:c>
    </x:row>
    <x:row r="337" ht="23" customHeight="1">
      <x:c r="A337" s="5"/>
      <x:c r="B337" s="5"/>
      <x:c r="C337" s="6"/>
      <x:c r="D337" s="5"/>
      <x:c r="E337" s="6"/>
      <x:c r="F337" s="5"/>
      <x:c r="G337" s="2" t="str">
        <x:f>IF(A337="","",IF(COUNTIFS($A$6:$A$605,A337)&gt;1,"Duplicate",""))</x:f>
      </x:c>
      <x:c r="H337" s="2" t="str">
        <x:f>IF(A337="","",IF(COUNTIFS(Leads!$A$6:$A$505,B337)&lt;&gt;1,"Unknown/duplicate lead",""))</x:f>
      </x:c>
      <x:c r="I337" s="2" t="str">
        <x:f>IF(A337="","",IF(OR(C337="",D337="",AND(D337&lt;&gt;"Pending",E337=""),AND(OR(D337="Held",D337="No-show"),E337&lt;C337)),"Check dates/outcome",""))</x:f>
      </x:c>
    </x:row>
    <x:row r="338" ht="23" customHeight="1">
      <x:c r="A338" s="5"/>
      <x:c r="B338" s="5"/>
      <x:c r="C338" s="6"/>
      <x:c r="D338" s="5"/>
      <x:c r="E338" s="6"/>
      <x:c r="F338" s="5"/>
      <x:c r="G338" s="2" t="str">
        <x:f>IF(A338="","",IF(COUNTIFS($A$6:$A$605,A338)&gt;1,"Duplicate",""))</x:f>
      </x:c>
      <x:c r="H338" s="2" t="str">
        <x:f>IF(A338="","",IF(COUNTIFS(Leads!$A$6:$A$505,B338)&lt;&gt;1,"Unknown/duplicate lead",""))</x:f>
      </x:c>
      <x:c r="I338" s="2" t="str">
        <x:f>IF(A338="","",IF(OR(C338="",D338="",AND(D338&lt;&gt;"Pending",E338=""),AND(OR(D338="Held",D338="No-show"),E338&lt;C338)),"Check dates/outcome",""))</x:f>
      </x:c>
    </x:row>
    <x:row r="339" ht="23" customHeight="1">
      <x:c r="A339" s="5"/>
      <x:c r="B339" s="5"/>
      <x:c r="C339" s="6"/>
      <x:c r="D339" s="5"/>
      <x:c r="E339" s="6"/>
      <x:c r="F339" s="5"/>
      <x:c r="G339" s="2" t="str">
        <x:f>IF(A339="","",IF(COUNTIFS($A$6:$A$605,A339)&gt;1,"Duplicate",""))</x:f>
      </x:c>
      <x:c r="H339" s="2" t="str">
        <x:f>IF(A339="","",IF(COUNTIFS(Leads!$A$6:$A$505,B339)&lt;&gt;1,"Unknown/duplicate lead",""))</x:f>
      </x:c>
      <x:c r="I339" s="2" t="str">
        <x:f>IF(A339="","",IF(OR(C339="",D339="",AND(D339&lt;&gt;"Pending",E339=""),AND(OR(D339="Held",D339="No-show"),E339&lt;C339)),"Check dates/outcome",""))</x:f>
      </x:c>
    </x:row>
    <x:row r="340" ht="23" customHeight="1">
      <x:c r="A340" s="5"/>
      <x:c r="B340" s="5"/>
      <x:c r="C340" s="6"/>
      <x:c r="D340" s="5"/>
      <x:c r="E340" s="6"/>
      <x:c r="F340" s="5"/>
      <x:c r="G340" s="2" t="str">
        <x:f>IF(A340="","",IF(COUNTIFS($A$6:$A$605,A340)&gt;1,"Duplicate",""))</x:f>
      </x:c>
      <x:c r="H340" s="2" t="str">
        <x:f>IF(A340="","",IF(COUNTIFS(Leads!$A$6:$A$505,B340)&lt;&gt;1,"Unknown/duplicate lead",""))</x:f>
      </x:c>
      <x:c r="I340" s="2" t="str">
        <x:f>IF(A340="","",IF(OR(C340="",D340="",AND(D340&lt;&gt;"Pending",E340=""),AND(OR(D340="Held",D340="No-show"),E340&lt;C340)),"Check dates/outcome",""))</x:f>
      </x:c>
    </x:row>
    <x:row r="341" ht="23" customHeight="1">
      <x:c r="A341" s="5"/>
      <x:c r="B341" s="5"/>
      <x:c r="C341" s="6"/>
      <x:c r="D341" s="5"/>
      <x:c r="E341" s="6"/>
      <x:c r="F341" s="5"/>
      <x:c r="G341" s="2" t="str">
        <x:f>IF(A341="","",IF(COUNTIFS($A$6:$A$605,A341)&gt;1,"Duplicate",""))</x:f>
      </x:c>
      <x:c r="H341" s="2" t="str">
        <x:f>IF(A341="","",IF(COUNTIFS(Leads!$A$6:$A$505,B341)&lt;&gt;1,"Unknown/duplicate lead",""))</x:f>
      </x:c>
      <x:c r="I341" s="2" t="str">
        <x:f>IF(A341="","",IF(OR(C341="",D341="",AND(D341&lt;&gt;"Pending",E341=""),AND(OR(D341="Held",D341="No-show"),E341&lt;C341)),"Check dates/outcome",""))</x:f>
      </x:c>
    </x:row>
    <x:row r="342" ht="23" customHeight="1">
      <x:c r="A342" s="5"/>
      <x:c r="B342" s="5"/>
      <x:c r="C342" s="6"/>
      <x:c r="D342" s="5"/>
      <x:c r="E342" s="6"/>
      <x:c r="F342" s="5"/>
      <x:c r="G342" s="2" t="str">
        <x:f>IF(A342="","",IF(COUNTIFS($A$6:$A$605,A342)&gt;1,"Duplicate",""))</x:f>
      </x:c>
      <x:c r="H342" s="2" t="str">
        <x:f>IF(A342="","",IF(COUNTIFS(Leads!$A$6:$A$505,B342)&lt;&gt;1,"Unknown/duplicate lead",""))</x:f>
      </x:c>
      <x:c r="I342" s="2" t="str">
        <x:f>IF(A342="","",IF(OR(C342="",D342="",AND(D342&lt;&gt;"Pending",E342=""),AND(OR(D342="Held",D342="No-show"),E342&lt;C342)),"Check dates/outcome",""))</x:f>
      </x:c>
    </x:row>
    <x:row r="343" ht="23" customHeight="1">
      <x:c r="A343" s="5"/>
      <x:c r="B343" s="5"/>
      <x:c r="C343" s="6"/>
      <x:c r="D343" s="5"/>
      <x:c r="E343" s="6"/>
      <x:c r="F343" s="5"/>
      <x:c r="G343" s="2" t="str">
        <x:f>IF(A343="","",IF(COUNTIFS($A$6:$A$605,A343)&gt;1,"Duplicate",""))</x:f>
      </x:c>
      <x:c r="H343" s="2" t="str">
        <x:f>IF(A343="","",IF(COUNTIFS(Leads!$A$6:$A$505,B343)&lt;&gt;1,"Unknown/duplicate lead",""))</x:f>
      </x:c>
      <x:c r="I343" s="2" t="str">
        <x:f>IF(A343="","",IF(OR(C343="",D343="",AND(D343&lt;&gt;"Pending",E343=""),AND(OR(D343="Held",D343="No-show"),E343&lt;C343)),"Check dates/outcome",""))</x:f>
      </x:c>
    </x:row>
    <x:row r="344" ht="23" customHeight="1">
      <x:c r="A344" s="5"/>
      <x:c r="B344" s="5"/>
      <x:c r="C344" s="6"/>
      <x:c r="D344" s="5"/>
      <x:c r="E344" s="6"/>
      <x:c r="F344" s="5"/>
      <x:c r="G344" s="2" t="str">
        <x:f>IF(A344="","",IF(COUNTIFS($A$6:$A$605,A344)&gt;1,"Duplicate",""))</x:f>
      </x:c>
      <x:c r="H344" s="2" t="str">
        <x:f>IF(A344="","",IF(COUNTIFS(Leads!$A$6:$A$505,B344)&lt;&gt;1,"Unknown/duplicate lead",""))</x:f>
      </x:c>
      <x:c r="I344" s="2" t="str">
        <x:f>IF(A344="","",IF(OR(C344="",D344="",AND(D344&lt;&gt;"Pending",E344=""),AND(OR(D344="Held",D344="No-show"),E344&lt;C344)),"Check dates/outcome",""))</x:f>
      </x:c>
    </x:row>
    <x:row r="345" ht="23" customHeight="1">
      <x:c r="A345" s="5"/>
      <x:c r="B345" s="5"/>
      <x:c r="C345" s="6"/>
      <x:c r="D345" s="5"/>
      <x:c r="E345" s="6"/>
      <x:c r="F345" s="5"/>
      <x:c r="G345" s="2" t="str">
        <x:f>IF(A345="","",IF(COUNTIFS($A$6:$A$605,A345)&gt;1,"Duplicate",""))</x:f>
      </x:c>
      <x:c r="H345" s="2" t="str">
        <x:f>IF(A345="","",IF(COUNTIFS(Leads!$A$6:$A$505,B345)&lt;&gt;1,"Unknown/duplicate lead",""))</x:f>
      </x:c>
      <x:c r="I345" s="2" t="str">
        <x:f>IF(A345="","",IF(OR(C345="",D345="",AND(D345&lt;&gt;"Pending",E345=""),AND(OR(D345="Held",D345="No-show"),E345&lt;C345)),"Check dates/outcome",""))</x:f>
      </x:c>
    </x:row>
    <x:row r="346" ht="23" customHeight="1">
      <x:c r="A346" s="5"/>
      <x:c r="B346" s="5"/>
      <x:c r="C346" s="6"/>
      <x:c r="D346" s="5"/>
      <x:c r="E346" s="6"/>
      <x:c r="F346" s="5"/>
      <x:c r="G346" s="2" t="str">
        <x:f>IF(A346="","",IF(COUNTIFS($A$6:$A$605,A346)&gt;1,"Duplicate",""))</x:f>
      </x:c>
      <x:c r="H346" s="2" t="str">
        <x:f>IF(A346="","",IF(COUNTIFS(Leads!$A$6:$A$505,B346)&lt;&gt;1,"Unknown/duplicate lead",""))</x:f>
      </x:c>
      <x:c r="I346" s="2" t="str">
        <x:f>IF(A346="","",IF(OR(C346="",D346="",AND(D346&lt;&gt;"Pending",E346=""),AND(OR(D346="Held",D346="No-show"),E346&lt;C346)),"Check dates/outcome",""))</x:f>
      </x:c>
    </x:row>
    <x:row r="347" ht="23" customHeight="1">
      <x:c r="A347" s="5"/>
      <x:c r="B347" s="5"/>
      <x:c r="C347" s="6"/>
      <x:c r="D347" s="5"/>
      <x:c r="E347" s="6"/>
      <x:c r="F347" s="5"/>
      <x:c r="G347" s="2" t="str">
        <x:f>IF(A347="","",IF(COUNTIFS($A$6:$A$605,A347)&gt;1,"Duplicate",""))</x:f>
      </x:c>
      <x:c r="H347" s="2" t="str">
        <x:f>IF(A347="","",IF(COUNTIFS(Leads!$A$6:$A$505,B347)&lt;&gt;1,"Unknown/duplicate lead",""))</x:f>
      </x:c>
      <x:c r="I347" s="2" t="str">
        <x:f>IF(A347="","",IF(OR(C347="",D347="",AND(D347&lt;&gt;"Pending",E347=""),AND(OR(D347="Held",D347="No-show"),E347&lt;C347)),"Check dates/outcome",""))</x:f>
      </x:c>
    </x:row>
    <x:row r="348" ht="23" customHeight="1">
      <x:c r="A348" s="5"/>
      <x:c r="B348" s="5"/>
      <x:c r="C348" s="6"/>
      <x:c r="D348" s="5"/>
      <x:c r="E348" s="6"/>
      <x:c r="F348" s="5"/>
      <x:c r="G348" s="2" t="str">
        <x:f>IF(A348="","",IF(COUNTIFS($A$6:$A$605,A348)&gt;1,"Duplicate",""))</x:f>
      </x:c>
      <x:c r="H348" s="2" t="str">
        <x:f>IF(A348="","",IF(COUNTIFS(Leads!$A$6:$A$505,B348)&lt;&gt;1,"Unknown/duplicate lead",""))</x:f>
      </x:c>
      <x:c r="I348" s="2" t="str">
        <x:f>IF(A348="","",IF(OR(C348="",D348="",AND(D348&lt;&gt;"Pending",E348=""),AND(OR(D348="Held",D348="No-show"),E348&lt;C348)),"Check dates/outcome",""))</x:f>
      </x:c>
    </x:row>
    <x:row r="349" ht="23" customHeight="1">
      <x:c r="A349" s="5"/>
      <x:c r="B349" s="5"/>
      <x:c r="C349" s="6"/>
      <x:c r="D349" s="5"/>
      <x:c r="E349" s="6"/>
      <x:c r="F349" s="5"/>
      <x:c r="G349" s="2" t="str">
        <x:f>IF(A349="","",IF(COUNTIFS($A$6:$A$605,A349)&gt;1,"Duplicate",""))</x:f>
      </x:c>
      <x:c r="H349" s="2" t="str">
        <x:f>IF(A349="","",IF(COUNTIFS(Leads!$A$6:$A$505,B349)&lt;&gt;1,"Unknown/duplicate lead",""))</x:f>
      </x:c>
      <x:c r="I349" s="2" t="str">
        <x:f>IF(A349="","",IF(OR(C349="",D349="",AND(D349&lt;&gt;"Pending",E349=""),AND(OR(D349="Held",D349="No-show"),E349&lt;C349)),"Check dates/outcome",""))</x:f>
      </x:c>
    </x:row>
    <x:row r="350" ht="23" customHeight="1">
      <x:c r="A350" s="5"/>
      <x:c r="B350" s="5"/>
      <x:c r="C350" s="6"/>
      <x:c r="D350" s="5"/>
      <x:c r="E350" s="6"/>
      <x:c r="F350" s="5"/>
      <x:c r="G350" s="2" t="str">
        <x:f>IF(A350="","",IF(COUNTIFS($A$6:$A$605,A350)&gt;1,"Duplicate",""))</x:f>
      </x:c>
      <x:c r="H350" s="2" t="str">
        <x:f>IF(A350="","",IF(COUNTIFS(Leads!$A$6:$A$505,B350)&lt;&gt;1,"Unknown/duplicate lead",""))</x:f>
      </x:c>
      <x:c r="I350" s="2" t="str">
        <x:f>IF(A350="","",IF(OR(C350="",D350="",AND(D350&lt;&gt;"Pending",E350=""),AND(OR(D350="Held",D350="No-show"),E350&lt;C350)),"Check dates/outcome",""))</x:f>
      </x:c>
    </x:row>
    <x:row r="351" ht="23" customHeight="1">
      <x:c r="A351" s="5"/>
      <x:c r="B351" s="5"/>
      <x:c r="C351" s="6"/>
      <x:c r="D351" s="5"/>
      <x:c r="E351" s="6"/>
      <x:c r="F351" s="5"/>
      <x:c r="G351" s="2" t="str">
        <x:f>IF(A351="","",IF(COUNTIFS($A$6:$A$605,A351)&gt;1,"Duplicate",""))</x:f>
      </x:c>
      <x:c r="H351" s="2" t="str">
        <x:f>IF(A351="","",IF(COUNTIFS(Leads!$A$6:$A$505,B351)&lt;&gt;1,"Unknown/duplicate lead",""))</x:f>
      </x:c>
      <x:c r="I351" s="2" t="str">
        <x:f>IF(A351="","",IF(OR(C351="",D351="",AND(D351&lt;&gt;"Pending",E351=""),AND(OR(D351="Held",D351="No-show"),E351&lt;C351)),"Check dates/outcome",""))</x:f>
      </x:c>
    </x:row>
    <x:row r="352" ht="23" customHeight="1">
      <x:c r="A352" s="5"/>
      <x:c r="B352" s="5"/>
      <x:c r="C352" s="6"/>
      <x:c r="D352" s="5"/>
      <x:c r="E352" s="6"/>
      <x:c r="F352" s="5"/>
      <x:c r="G352" s="2" t="str">
        <x:f>IF(A352="","",IF(COUNTIFS($A$6:$A$605,A352)&gt;1,"Duplicate",""))</x:f>
      </x:c>
      <x:c r="H352" s="2" t="str">
        <x:f>IF(A352="","",IF(COUNTIFS(Leads!$A$6:$A$505,B352)&lt;&gt;1,"Unknown/duplicate lead",""))</x:f>
      </x:c>
      <x:c r="I352" s="2" t="str">
        <x:f>IF(A352="","",IF(OR(C352="",D352="",AND(D352&lt;&gt;"Pending",E352=""),AND(OR(D352="Held",D352="No-show"),E352&lt;C352)),"Check dates/outcome",""))</x:f>
      </x:c>
    </x:row>
    <x:row r="353" ht="23" customHeight="1">
      <x:c r="A353" s="5"/>
      <x:c r="B353" s="5"/>
      <x:c r="C353" s="6"/>
      <x:c r="D353" s="5"/>
      <x:c r="E353" s="6"/>
      <x:c r="F353" s="5"/>
      <x:c r="G353" s="2" t="str">
        <x:f>IF(A353="","",IF(COUNTIFS($A$6:$A$605,A353)&gt;1,"Duplicate",""))</x:f>
      </x:c>
      <x:c r="H353" s="2" t="str">
        <x:f>IF(A353="","",IF(COUNTIFS(Leads!$A$6:$A$505,B353)&lt;&gt;1,"Unknown/duplicate lead",""))</x:f>
      </x:c>
      <x:c r="I353" s="2" t="str">
        <x:f>IF(A353="","",IF(OR(C353="",D353="",AND(D353&lt;&gt;"Pending",E353=""),AND(OR(D353="Held",D353="No-show"),E353&lt;C353)),"Check dates/outcome",""))</x:f>
      </x:c>
    </x:row>
    <x:row r="354" ht="23" customHeight="1">
      <x:c r="A354" s="5"/>
      <x:c r="B354" s="5"/>
      <x:c r="C354" s="6"/>
      <x:c r="D354" s="5"/>
      <x:c r="E354" s="6"/>
      <x:c r="F354" s="5"/>
      <x:c r="G354" s="2" t="str">
        <x:f>IF(A354="","",IF(COUNTIFS($A$6:$A$605,A354)&gt;1,"Duplicate",""))</x:f>
      </x:c>
      <x:c r="H354" s="2" t="str">
        <x:f>IF(A354="","",IF(COUNTIFS(Leads!$A$6:$A$505,B354)&lt;&gt;1,"Unknown/duplicate lead",""))</x:f>
      </x:c>
      <x:c r="I354" s="2" t="str">
        <x:f>IF(A354="","",IF(OR(C354="",D354="",AND(D354&lt;&gt;"Pending",E354=""),AND(OR(D354="Held",D354="No-show"),E354&lt;C354)),"Check dates/outcome",""))</x:f>
      </x:c>
    </x:row>
    <x:row r="355" ht="23" customHeight="1">
      <x:c r="A355" s="5"/>
      <x:c r="B355" s="5"/>
      <x:c r="C355" s="6"/>
      <x:c r="D355" s="5"/>
      <x:c r="E355" s="6"/>
      <x:c r="F355" s="5"/>
      <x:c r="G355" s="2" t="str">
        <x:f>IF(A355="","",IF(COUNTIFS($A$6:$A$605,A355)&gt;1,"Duplicate",""))</x:f>
      </x:c>
      <x:c r="H355" s="2" t="str">
        <x:f>IF(A355="","",IF(COUNTIFS(Leads!$A$6:$A$505,B355)&lt;&gt;1,"Unknown/duplicate lead",""))</x:f>
      </x:c>
      <x:c r="I355" s="2" t="str">
        <x:f>IF(A355="","",IF(OR(C355="",D355="",AND(D355&lt;&gt;"Pending",E355=""),AND(OR(D355="Held",D355="No-show"),E355&lt;C355)),"Check dates/outcome",""))</x:f>
      </x:c>
    </x:row>
    <x:row r="356" ht="23" customHeight="1">
      <x:c r="A356" s="5"/>
      <x:c r="B356" s="5"/>
      <x:c r="C356" s="6"/>
      <x:c r="D356" s="5"/>
      <x:c r="E356" s="6"/>
      <x:c r="F356" s="5"/>
      <x:c r="G356" s="2" t="str">
        <x:f>IF(A356="","",IF(COUNTIFS($A$6:$A$605,A356)&gt;1,"Duplicate",""))</x:f>
      </x:c>
      <x:c r="H356" s="2" t="str">
        <x:f>IF(A356="","",IF(COUNTIFS(Leads!$A$6:$A$505,B356)&lt;&gt;1,"Unknown/duplicate lead",""))</x:f>
      </x:c>
      <x:c r="I356" s="2" t="str">
        <x:f>IF(A356="","",IF(OR(C356="",D356="",AND(D356&lt;&gt;"Pending",E356=""),AND(OR(D356="Held",D356="No-show"),E356&lt;C356)),"Check dates/outcome",""))</x:f>
      </x:c>
    </x:row>
    <x:row r="357" ht="23" customHeight="1">
      <x:c r="A357" s="5"/>
      <x:c r="B357" s="5"/>
      <x:c r="C357" s="6"/>
      <x:c r="D357" s="5"/>
      <x:c r="E357" s="6"/>
      <x:c r="F357" s="5"/>
      <x:c r="G357" s="2" t="str">
        <x:f>IF(A357="","",IF(COUNTIFS($A$6:$A$605,A357)&gt;1,"Duplicate",""))</x:f>
      </x:c>
      <x:c r="H357" s="2" t="str">
        <x:f>IF(A357="","",IF(COUNTIFS(Leads!$A$6:$A$505,B357)&lt;&gt;1,"Unknown/duplicate lead",""))</x:f>
      </x:c>
      <x:c r="I357" s="2" t="str">
        <x:f>IF(A357="","",IF(OR(C357="",D357="",AND(D357&lt;&gt;"Pending",E357=""),AND(OR(D357="Held",D357="No-show"),E357&lt;C357)),"Check dates/outcome",""))</x:f>
      </x:c>
    </x:row>
    <x:row r="358" ht="23" customHeight="1">
      <x:c r="A358" s="5"/>
      <x:c r="B358" s="5"/>
      <x:c r="C358" s="6"/>
      <x:c r="D358" s="5"/>
      <x:c r="E358" s="6"/>
      <x:c r="F358" s="5"/>
      <x:c r="G358" s="2" t="str">
        <x:f>IF(A358="","",IF(COUNTIFS($A$6:$A$605,A358)&gt;1,"Duplicate",""))</x:f>
      </x:c>
      <x:c r="H358" s="2" t="str">
        <x:f>IF(A358="","",IF(COUNTIFS(Leads!$A$6:$A$505,B358)&lt;&gt;1,"Unknown/duplicate lead",""))</x:f>
      </x:c>
      <x:c r="I358" s="2" t="str">
        <x:f>IF(A358="","",IF(OR(C358="",D358="",AND(D358&lt;&gt;"Pending",E358=""),AND(OR(D358="Held",D358="No-show"),E358&lt;C358)),"Check dates/outcome",""))</x:f>
      </x:c>
    </x:row>
    <x:row r="359" ht="23" customHeight="1">
      <x:c r="A359" s="5"/>
      <x:c r="B359" s="5"/>
      <x:c r="C359" s="6"/>
      <x:c r="D359" s="5"/>
      <x:c r="E359" s="6"/>
      <x:c r="F359" s="5"/>
      <x:c r="G359" s="2" t="str">
        <x:f>IF(A359="","",IF(COUNTIFS($A$6:$A$605,A359)&gt;1,"Duplicate",""))</x:f>
      </x:c>
      <x:c r="H359" s="2" t="str">
        <x:f>IF(A359="","",IF(COUNTIFS(Leads!$A$6:$A$505,B359)&lt;&gt;1,"Unknown/duplicate lead",""))</x:f>
      </x:c>
      <x:c r="I359" s="2" t="str">
        <x:f>IF(A359="","",IF(OR(C359="",D359="",AND(D359&lt;&gt;"Pending",E359=""),AND(OR(D359="Held",D359="No-show"),E359&lt;C359)),"Check dates/outcome",""))</x:f>
      </x:c>
    </x:row>
    <x:row r="360" ht="23" customHeight="1">
      <x:c r="A360" s="5"/>
      <x:c r="B360" s="5"/>
      <x:c r="C360" s="6"/>
      <x:c r="D360" s="5"/>
      <x:c r="E360" s="6"/>
      <x:c r="F360" s="5"/>
      <x:c r="G360" s="2" t="str">
        <x:f>IF(A360="","",IF(COUNTIFS($A$6:$A$605,A360)&gt;1,"Duplicate",""))</x:f>
      </x:c>
      <x:c r="H360" s="2" t="str">
        <x:f>IF(A360="","",IF(COUNTIFS(Leads!$A$6:$A$505,B360)&lt;&gt;1,"Unknown/duplicate lead",""))</x:f>
      </x:c>
      <x:c r="I360" s="2" t="str">
        <x:f>IF(A360="","",IF(OR(C360="",D360="",AND(D360&lt;&gt;"Pending",E360=""),AND(OR(D360="Held",D360="No-show"),E360&lt;C360)),"Check dates/outcome",""))</x:f>
      </x:c>
    </x:row>
    <x:row r="361" ht="23" customHeight="1">
      <x:c r="A361" s="5"/>
      <x:c r="B361" s="5"/>
      <x:c r="C361" s="6"/>
      <x:c r="D361" s="5"/>
      <x:c r="E361" s="6"/>
      <x:c r="F361" s="5"/>
      <x:c r="G361" s="2" t="str">
        <x:f>IF(A361="","",IF(COUNTIFS($A$6:$A$605,A361)&gt;1,"Duplicate",""))</x:f>
      </x:c>
      <x:c r="H361" s="2" t="str">
        <x:f>IF(A361="","",IF(COUNTIFS(Leads!$A$6:$A$505,B361)&lt;&gt;1,"Unknown/duplicate lead",""))</x:f>
      </x:c>
      <x:c r="I361" s="2" t="str">
        <x:f>IF(A361="","",IF(OR(C361="",D361="",AND(D361&lt;&gt;"Pending",E361=""),AND(OR(D361="Held",D361="No-show"),E361&lt;C361)),"Check dates/outcome",""))</x:f>
      </x:c>
    </x:row>
    <x:row r="362" ht="23" customHeight="1">
      <x:c r="A362" s="5"/>
      <x:c r="B362" s="5"/>
      <x:c r="C362" s="6"/>
      <x:c r="D362" s="5"/>
      <x:c r="E362" s="6"/>
      <x:c r="F362" s="5"/>
      <x:c r="G362" s="2" t="str">
        <x:f>IF(A362="","",IF(COUNTIFS($A$6:$A$605,A362)&gt;1,"Duplicate",""))</x:f>
      </x:c>
      <x:c r="H362" s="2" t="str">
        <x:f>IF(A362="","",IF(COUNTIFS(Leads!$A$6:$A$505,B362)&lt;&gt;1,"Unknown/duplicate lead",""))</x:f>
      </x:c>
      <x:c r="I362" s="2" t="str">
        <x:f>IF(A362="","",IF(OR(C362="",D362="",AND(D362&lt;&gt;"Pending",E362=""),AND(OR(D362="Held",D362="No-show"),E362&lt;C362)),"Check dates/outcome",""))</x:f>
      </x:c>
    </x:row>
    <x:row r="363" ht="23" customHeight="1">
      <x:c r="A363" s="5"/>
      <x:c r="B363" s="5"/>
      <x:c r="C363" s="6"/>
      <x:c r="D363" s="5"/>
      <x:c r="E363" s="6"/>
      <x:c r="F363" s="5"/>
      <x:c r="G363" s="2" t="str">
        <x:f>IF(A363="","",IF(COUNTIFS($A$6:$A$605,A363)&gt;1,"Duplicate",""))</x:f>
      </x:c>
      <x:c r="H363" s="2" t="str">
        <x:f>IF(A363="","",IF(COUNTIFS(Leads!$A$6:$A$505,B363)&lt;&gt;1,"Unknown/duplicate lead",""))</x:f>
      </x:c>
      <x:c r="I363" s="2" t="str">
        <x:f>IF(A363="","",IF(OR(C363="",D363="",AND(D363&lt;&gt;"Pending",E363=""),AND(OR(D363="Held",D363="No-show"),E363&lt;C363)),"Check dates/outcome",""))</x:f>
      </x:c>
    </x:row>
    <x:row r="364" ht="23" customHeight="1">
      <x:c r="A364" s="5"/>
      <x:c r="B364" s="5"/>
      <x:c r="C364" s="6"/>
      <x:c r="D364" s="5"/>
      <x:c r="E364" s="6"/>
      <x:c r="F364" s="5"/>
      <x:c r="G364" s="2" t="str">
        <x:f>IF(A364="","",IF(COUNTIFS($A$6:$A$605,A364)&gt;1,"Duplicate",""))</x:f>
      </x:c>
      <x:c r="H364" s="2" t="str">
        <x:f>IF(A364="","",IF(COUNTIFS(Leads!$A$6:$A$505,B364)&lt;&gt;1,"Unknown/duplicate lead",""))</x:f>
      </x:c>
      <x:c r="I364" s="2" t="str">
        <x:f>IF(A364="","",IF(OR(C364="",D364="",AND(D364&lt;&gt;"Pending",E364=""),AND(OR(D364="Held",D364="No-show"),E364&lt;C364)),"Check dates/outcome",""))</x:f>
      </x:c>
    </x:row>
    <x:row r="365" ht="23" customHeight="1">
      <x:c r="A365" s="5"/>
      <x:c r="B365" s="5"/>
      <x:c r="C365" s="6"/>
      <x:c r="D365" s="5"/>
      <x:c r="E365" s="6"/>
      <x:c r="F365" s="5"/>
      <x:c r="G365" s="2" t="str">
        <x:f>IF(A365="","",IF(COUNTIFS($A$6:$A$605,A365)&gt;1,"Duplicate",""))</x:f>
      </x:c>
      <x:c r="H365" s="2" t="str">
        <x:f>IF(A365="","",IF(COUNTIFS(Leads!$A$6:$A$505,B365)&lt;&gt;1,"Unknown/duplicate lead",""))</x:f>
      </x:c>
      <x:c r="I365" s="2" t="str">
        <x:f>IF(A365="","",IF(OR(C365="",D365="",AND(D365&lt;&gt;"Pending",E365=""),AND(OR(D365="Held",D365="No-show"),E365&lt;C365)),"Check dates/outcome",""))</x:f>
      </x:c>
    </x:row>
    <x:row r="366" ht="23" customHeight="1">
      <x:c r="A366" s="5"/>
      <x:c r="B366" s="5"/>
      <x:c r="C366" s="6"/>
      <x:c r="D366" s="5"/>
      <x:c r="E366" s="6"/>
      <x:c r="F366" s="5"/>
      <x:c r="G366" s="2" t="str">
        <x:f>IF(A366="","",IF(COUNTIFS($A$6:$A$605,A366)&gt;1,"Duplicate",""))</x:f>
      </x:c>
      <x:c r="H366" s="2" t="str">
        <x:f>IF(A366="","",IF(COUNTIFS(Leads!$A$6:$A$505,B366)&lt;&gt;1,"Unknown/duplicate lead",""))</x:f>
      </x:c>
      <x:c r="I366" s="2" t="str">
        <x:f>IF(A366="","",IF(OR(C366="",D366="",AND(D366&lt;&gt;"Pending",E366=""),AND(OR(D366="Held",D366="No-show"),E366&lt;C366)),"Check dates/outcome",""))</x:f>
      </x:c>
    </x:row>
    <x:row r="367" ht="23" customHeight="1">
      <x:c r="A367" s="5"/>
      <x:c r="B367" s="5"/>
      <x:c r="C367" s="6"/>
      <x:c r="D367" s="5"/>
      <x:c r="E367" s="6"/>
      <x:c r="F367" s="5"/>
      <x:c r="G367" s="2" t="str">
        <x:f>IF(A367="","",IF(COUNTIFS($A$6:$A$605,A367)&gt;1,"Duplicate",""))</x:f>
      </x:c>
      <x:c r="H367" s="2" t="str">
        <x:f>IF(A367="","",IF(COUNTIFS(Leads!$A$6:$A$505,B367)&lt;&gt;1,"Unknown/duplicate lead",""))</x:f>
      </x:c>
      <x:c r="I367" s="2" t="str">
        <x:f>IF(A367="","",IF(OR(C367="",D367="",AND(D367&lt;&gt;"Pending",E367=""),AND(OR(D367="Held",D367="No-show"),E367&lt;C367)),"Check dates/outcome",""))</x:f>
      </x:c>
    </x:row>
    <x:row r="368" ht="23" customHeight="1">
      <x:c r="A368" s="5"/>
      <x:c r="B368" s="5"/>
      <x:c r="C368" s="6"/>
      <x:c r="D368" s="5"/>
      <x:c r="E368" s="6"/>
      <x:c r="F368" s="5"/>
      <x:c r="G368" s="2" t="str">
        <x:f>IF(A368="","",IF(COUNTIFS($A$6:$A$605,A368)&gt;1,"Duplicate",""))</x:f>
      </x:c>
      <x:c r="H368" s="2" t="str">
        <x:f>IF(A368="","",IF(COUNTIFS(Leads!$A$6:$A$505,B368)&lt;&gt;1,"Unknown/duplicate lead",""))</x:f>
      </x:c>
      <x:c r="I368" s="2" t="str">
        <x:f>IF(A368="","",IF(OR(C368="",D368="",AND(D368&lt;&gt;"Pending",E368=""),AND(OR(D368="Held",D368="No-show"),E368&lt;C368)),"Check dates/outcome",""))</x:f>
      </x:c>
    </x:row>
    <x:row r="369" ht="23" customHeight="1">
      <x:c r="A369" s="5"/>
      <x:c r="B369" s="5"/>
      <x:c r="C369" s="6"/>
      <x:c r="D369" s="5"/>
      <x:c r="E369" s="6"/>
      <x:c r="F369" s="5"/>
      <x:c r="G369" s="2" t="str">
        <x:f>IF(A369="","",IF(COUNTIFS($A$6:$A$605,A369)&gt;1,"Duplicate",""))</x:f>
      </x:c>
      <x:c r="H369" s="2" t="str">
        <x:f>IF(A369="","",IF(COUNTIFS(Leads!$A$6:$A$505,B369)&lt;&gt;1,"Unknown/duplicate lead",""))</x:f>
      </x:c>
      <x:c r="I369" s="2" t="str">
        <x:f>IF(A369="","",IF(OR(C369="",D369="",AND(D369&lt;&gt;"Pending",E369=""),AND(OR(D369="Held",D369="No-show"),E369&lt;C369)),"Check dates/outcome",""))</x:f>
      </x:c>
    </x:row>
    <x:row r="370" ht="23" customHeight="1">
      <x:c r="A370" s="5"/>
      <x:c r="B370" s="5"/>
      <x:c r="C370" s="6"/>
      <x:c r="D370" s="5"/>
      <x:c r="E370" s="6"/>
      <x:c r="F370" s="5"/>
      <x:c r="G370" s="2" t="str">
        <x:f>IF(A370="","",IF(COUNTIFS($A$6:$A$605,A370)&gt;1,"Duplicate",""))</x:f>
      </x:c>
      <x:c r="H370" s="2" t="str">
        <x:f>IF(A370="","",IF(COUNTIFS(Leads!$A$6:$A$505,B370)&lt;&gt;1,"Unknown/duplicate lead",""))</x:f>
      </x:c>
      <x:c r="I370" s="2" t="str">
        <x:f>IF(A370="","",IF(OR(C370="",D370="",AND(D370&lt;&gt;"Pending",E370=""),AND(OR(D370="Held",D370="No-show"),E370&lt;C370)),"Check dates/outcome",""))</x:f>
      </x:c>
    </x:row>
    <x:row r="371" ht="23" customHeight="1">
      <x:c r="A371" s="5"/>
      <x:c r="B371" s="5"/>
      <x:c r="C371" s="6"/>
      <x:c r="D371" s="5"/>
      <x:c r="E371" s="6"/>
      <x:c r="F371" s="5"/>
      <x:c r="G371" s="2" t="str">
        <x:f>IF(A371="","",IF(COUNTIFS($A$6:$A$605,A371)&gt;1,"Duplicate",""))</x:f>
      </x:c>
      <x:c r="H371" s="2" t="str">
        <x:f>IF(A371="","",IF(COUNTIFS(Leads!$A$6:$A$505,B371)&lt;&gt;1,"Unknown/duplicate lead",""))</x:f>
      </x:c>
      <x:c r="I371" s="2" t="str">
        <x:f>IF(A371="","",IF(OR(C371="",D371="",AND(D371&lt;&gt;"Pending",E371=""),AND(OR(D371="Held",D371="No-show"),E371&lt;C371)),"Check dates/outcome",""))</x:f>
      </x:c>
    </x:row>
    <x:row r="372" ht="23" customHeight="1">
      <x:c r="A372" s="5"/>
      <x:c r="B372" s="5"/>
      <x:c r="C372" s="6"/>
      <x:c r="D372" s="5"/>
      <x:c r="E372" s="6"/>
      <x:c r="F372" s="5"/>
      <x:c r="G372" s="2" t="str">
        <x:f>IF(A372="","",IF(COUNTIFS($A$6:$A$605,A372)&gt;1,"Duplicate",""))</x:f>
      </x:c>
      <x:c r="H372" s="2" t="str">
        <x:f>IF(A372="","",IF(COUNTIFS(Leads!$A$6:$A$505,B372)&lt;&gt;1,"Unknown/duplicate lead",""))</x:f>
      </x:c>
      <x:c r="I372" s="2" t="str">
        <x:f>IF(A372="","",IF(OR(C372="",D372="",AND(D372&lt;&gt;"Pending",E372=""),AND(OR(D372="Held",D372="No-show"),E372&lt;C372)),"Check dates/outcome",""))</x:f>
      </x:c>
    </x:row>
    <x:row r="373" ht="23" customHeight="1">
      <x:c r="A373" s="5"/>
      <x:c r="B373" s="5"/>
      <x:c r="C373" s="6"/>
      <x:c r="D373" s="5"/>
      <x:c r="E373" s="6"/>
      <x:c r="F373" s="5"/>
      <x:c r="G373" s="2" t="str">
        <x:f>IF(A373="","",IF(COUNTIFS($A$6:$A$605,A373)&gt;1,"Duplicate",""))</x:f>
      </x:c>
      <x:c r="H373" s="2" t="str">
        <x:f>IF(A373="","",IF(COUNTIFS(Leads!$A$6:$A$505,B373)&lt;&gt;1,"Unknown/duplicate lead",""))</x:f>
      </x:c>
      <x:c r="I373" s="2" t="str">
        <x:f>IF(A373="","",IF(OR(C373="",D373="",AND(D373&lt;&gt;"Pending",E373=""),AND(OR(D373="Held",D373="No-show"),E373&lt;C373)),"Check dates/outcome",""))</x:f>
      </x:c>
    </x:row>
    <x:row r="374" ht="23" customHeight="1">
      <x:c r="A374" s="5"/>
      <x:c r="B374" s="5"/>
      <x:c r="C374" s="6"/>
      <x:c r="D374" s="5"/>
      <x:c r="E374" s="6"/>
      <x:c r="F374" s="5"/>
      <x:c r="G374" s="2" t="str">
        <x:f>IF(A374="","",IF(COUNTIFS($A$6:$A$605,A374)&gt;1,"Duplicate",""))</x:f>
      </x:c>
      <x:c r="H374" s="2" t="str">
        <x:f>IF(A374="","",IF(COUNTIFS(Leads!$A$6:$A$505,B374)&lt;&gt;1,"Unknown/duplicate lead",""))</x:f>
      </x:c>
      <x:c r="I374" s="2" t="str">
        <x:f>IF(A374="","",IF(OR(C374="",D374="",AND(D374&lt;&gt;"Pending",E374=""),AND(OR(D374="Held",D374="No-show"),E374&lt;C374)),"Check dates/outcome",""))</x:f>
      </x:c>
    </x:row>
    <x:row r="375" ht="23" customHeight="1">
      <x:c r="A375" s="5"/>
      <x:c r="B375" s="5"/>
      <x:c r="C375" s="6"/>
      <x:c r="D375" s="5"/>
      <x:c r="E375" s="6"/>
      <x:c r="F375" s="5"/>
      <x:c r="G375" s="2" t="str">
        <x:f>IF(A375="","",IF(COUNTIFS($A$6:$A$605,A375)&gt;1,"Duplicate",""))</x:f>
      </x:c>
      <x:c r="H375" s="2" t="str">
        <x:f>IF(A375="","",IF(COUNTIFS(Leads!$A$6:$A$505,B375)&lt;&gt;1,"Unknown/duplicate lead",""))</x:f>
      </x:c>
      <x:c r="I375" s="2" t="str">
        <x:f>IF(A375="","",IF(OR(C375="",D375="",AND(D375&lt;&gt;"Pending",E375=""),AND(OR(D375="Held",D375="No-show"),E375&lt;C375)),"Check dates/outcome",""))</x:f>
      </x:c>
    </x:row>
    <x:row r="376" ht="23" customHeight="1">
      <x:c r="A376" s="5"/>
      <x:c r="B376" s="5"/>
      <x:c r="C376" s="6"/>
      <x:c r="D376" s="5"/>
      <x:c r="E376" s="6"/>
      <x:c r="F376" s="5"/>
      <x:c r="G376" s="2" t="str">
        <x:f>IF(A376="","",IF(COUNTIFS($A$6:$A$605,A376)&gt;1,"Duplicate",""))</x:f>
      </x:c>
      <x:c r="H376" s="2" t="str">
        <x:f>IF(A376="","",IF(COUNTIFS(Leads!$A$6:$A$505,B376)&lt;&gt;1,"Unknown/duplicate lead",""))</x:f>
      </x:c>
      <x:c r="I376" s="2" t="str">
        <x:f>IF(A376="","",IF(OR(C376="",D376="",AND(D376&lt;&gt;"Pending",E376=""),AND(OR(D376="Held",D376="No-show"),E376&lt;C376)),"Check dates/outcome",""))</x:f>
      </x:c>
    </x:row>
    <x:row r="377" ht="23" customHeight="1">
      <x:c r="A377" s="5"/>
      <x:c r="B377" s="5"/>
      <x:c r="C377" s="6"/>
      <x:c r="D377" s="5"/>
      <x:c r="E377" s="6"/>
      <x:c r="F377" s="5"/>
      <x:c r="G377" s="2" t="str">
        <x:f>IF(A377="","",IF(COUNTIFS($A$6:$A$605,A377)&gt;1,"Duplicate",""))</x:f>
      </x:c>
      <x:c r="H377" s="2" t="str">
        <x:f>IF(A377="","",IF(COUNTIFS(Leads!$A$6:$A$505,B377)&lt;&gt;1,"Unknown/duplicate lead",""))</x:f>
      </x:c>
      <x:c r="I377" s="2" t="str">
        <x:f>IF(A377="","",IF(OR(C377="",D377="",AND(D377&lt;&gt;"Pending",E377=""),AND(OR(D377="Held",D377="No-show"),E377&lt;C377)),"Check dates/outcome",""))</x:f>
      </x:c>
    </x:row>
    <x:row r="378" ht="23" customHeight="1">
      <x:c r="A378" s="5"/>
      <x:c r="B378" s="5"/>
      <x:c r="C378" s="6"/>
      <x:c r="D378" s="5"/>
      <x:c r="E378" s="6"/>
      <x:c r="F378" s="5"/>
      <x:c r="G378" s="2" t="str">
        <x:f>IF(A378="","",IF(COUNTIFS($A$6:$A$605,A378)&gt;1,"Duplicate",""))</x:f>
      </x:c>
      <x:c r="H378" s="2" t="str">
        <x:f>IF(A378="","",IF(COUNTIFS(Leads!$A$6:$A$505,B378)&lt;&gt;1,"Unknown/duplicate lead",""))</x:f>
      </x:c>
      <x:c r="I378" s="2" t="str">
        <x:f>IF(A378="","",IF(OR(C378="",D378="",AND(D378&lt;&gt;"Pending",E378=""),AND(OR(D378="Held",D378="No-show"),E378&lt;C378)),"Check dates/outcome",""))</x:f>
      </x:c>
    </x:row>
    <x:row r="379" ht="23" customHeight="1">
      <x:c r="A379" s="5"/>
      <x:c r="B379" s="5"/>
      <x:c r="C379" s="6"/>
      <x:c r="D379" s="5"/>
      <x:c r="E379" s="6"/>
      <x:c r="F379" s="5"/>
      <x:c r="G379" s="2" t="str">
        <x:f>IF(A379="","",IF(COUNTIFS($A$6:$A$605,A379)&gt;1,"Duplicate",""))</x:f>
      </x:c>
      <x:c r="H379" s="2" t="str">
        <x:f>IF(A379="","",IF(COUNTIFS(Leads!$A$6:$A$505,B379)&lt;&gt;1,"Unknown/duplicate lead",""))</x:f>
      </x:c>
      <x:c r="I379" s="2" t="str">
        <x:f>IF(A379="","",IF(OR(C379="",D379="",AND(D379&lt;&gt;"Pending",E379=""),AND(OR(D379="Held",D379="No-show"),E379&lt;C379)),"Check dates/outcome",""))</x:f>
      </x:c>
    </x:row>
    <x:row r="380" ht="23" customHeight="1">
      <x:c r="A380" s="5"/>
      <x:c r="B380" s="5"/>
      <x:c r="C380" s="6"/>
      <x:c r="D380" s="5"/>
      <x:c r="E380" s="6"/>
      <x:c r="F380" s="5"/>
      <x:c r="G380" s="2" t="str">
        <x:f>IF(A380="","",IF(COUNTIFS($A$6:$A$605,A380)&gt;1,"Duplicate",""))</x:f>
      </x:c>
      <x:c r="H380" s="2" t="str">
        <x:f>IF(A380="","",IF(COUNTIFS(Leads!$A$6:$A$505,B380)&lt;&gt;1,"Unknown/duplicate lead",""))</x:f>
      </x:c>
      <x:c r="I380" s="2" t="str">
        <x:f>IF(A380="","",IF(OR(C380="",D380="",AND(D380&lt;&gt;"Pending",E380=""),AND(OR(D380="Held",D380="No-show"),E380&lt;C380)),"Check dates/outcome",""))</x:f>
      </x:c>
    </x:row>
    <x:row r="381" ht="23" customHeight="1">
      <x:c r="A381" s="5"/>
      <x:c r="B381" s="5"/>
      <x:c r="C381" s="6"/>
      <x:c r="D381" s="5"/>
      <x:c r="E381" s="6"/>
      <x:c r="F381" s="5"/>
      <x:c r="G381" s="2" t="str">
        <x:f>IF(A381="","",IF(COUNTIFS($A$6:$A$605,A381)&gt;1,"Duplicate",""))</x:f>
      </x:c>
      <x:c r="H381" s="2" t="str">
        <x:f>IF(A381="","",IF(COUNTIFS(Leads!$A$6:$A$505,B381)&lt;&gt;1,"Unknown/duplicate lead",""))</x:f>
      </x:c>
      <x:c r="I381" s="2" t="str">
        <x:f>IF(A381="","",IF(OR(C381="",D381="",AND(D381&lt;&gt;"Pending",E381=""),AND(OR(D381="Held",D381="No-show"),E381&lt;C381)),"Check dates/outcome",""))</x:f>
      </x:c>
    </x:row>
    <x:row r="382" ht="23" customHeight="1">
      <x:c r="A382" s="5"/>
      <x:c r="B382" s="5"/>
      <x:c r="C382" s="6"/>
      <x:c r="D382" s="5"/>
      <x:c r="E382" s="6"/>
      <x:c r="F382" s="5"/>
      <x:c r="G382" s="2" t="str">
        <x:f>IF(A382="","",IF(COUNTIFS($A$6:$A$605,A382)&gt;1,"Duplicate",""))</x:f>
      </x:c>
      <x:c r="H382" s="2" t="str">
        <x:f>IF(A382="","",IF(COUNTIFS(Leads!$A$6:$A$505,B382)&lt;&gt;1,"Unknown/duplicate lead",""))</x:f>
      </x:c>
      <x:c r="I382" s="2" t="str">
        <x:f>IF(A382="","",IF(OR(C382="",D382="",AND(D382&lt;&gt;"Pending",E382=""),AND(OR(D382="Held",D382="No-show"),E382&lt;C382)),"Check dates/outcome",""))</x:f>
      </x:c>
    </x:row>
    <x:row r="383" ht="23" customHeight="1">
      <x:c r="A383" s="5"/>
      <x:c r="B383" s="5"/>
      <x:c r="C383" s="6"/>
      <x:c r="D383" s="5"/>
      <x:c r="E383" s="6"/>
      <x:c r="F383" s="5"/>
      <x:c r="G383" s="2" t="str">
        <x:f>IF(A383="","",IF(COUNTIFS($A$6:$A$605,A383)&gt;1,"Duplicate",""))</x:f>
      </x:c>
      <x:c r="H383" s="2" t="str">
        <x:f>IF(A383="","",IF(COUNTIFS(Leads!$A$6:$A$505,B383)&lt;&gt;1,"Unknown/duplicate lead",""))</x:f>
      </x:c>
      <x:c r="I383" s="2" t="str">
        <x:f>IF(A383="","",IF(OR(C383="",D383="",AND(D383&lt;&gt;"Pending",E383=""),AND(OR(D383="Held",D383="No-show"),E383&lt;C383)),"Check dates/outcome",""))</x:f>
      </x:c>
    </x:row>
    <x:row r="384" ht="23" customHeight="1">
      <x:c r="A384" s="5"/>
      <x:c r="B384" s="5"/>
      <x:c r="C384" s="6"/>
      <x:c r="D384" s="5"/>
      <x:c r="E384" s="6"/>
      <x:c r="F384" s="5"/>
      <x:c r="G384" s="2" t="str">
        <x:f>IF(A384="","",IF(COUNTIFS($A$6:$A$605,A384)&gt;1,"Duplicate",""))</x:f>
      </x:c>
      <x:c r="H384" s="2" t="str">
        <x:f>IF(A384="","",IF(COUNTIFS(Leads!$A$6:$A$505,B384)&lt;&gt;1,"Unknown/duplicate lead",""))</x:f>
      </x:c>
      <x:c r="I384" s="2" t="str">
        <x:f>IF(A384="","",IF(OR(C384="",D384="",AND(D384&lt;&gt;"Pending",E384=""),AND(OR(D384="Held",D384="No-show"),E384&lt;C384)),"Check dates/outcome",""))</x:f>
      </x:c>
    </x:row>
    <x:row r="385" ht="23" customHeight="1">
      <x:c r="A385" s="5"/>
      <x:c r="B385" s="5"/>
      <x:c r="C385" s="6"/>
      <x:c r="D385" s="5"/>
      <x:c r="E385" s="6"/>
      <x:c r="F385" s="5"/>
      <x:c r="G385" s="2" t="str">
        <x:f>IF(A385="","",IF(COUNTIFS($A$6:$A$605,A385)&gt;1,"Duplicate",""))</x:f>
      </x:c>
      <x:c r="H385" s="2" t="str">
        <x:f>IF(A385="","",IF(COUNTIFS(Leads!$A$6:$A$505,B385)&lt;&gt;1,"Unknown/duplicate lead",""))</x:f>
      </x:c>
      <x:c r="I385" s="2" t="str">
        <x:f>IF(A385="","",IF(OR(C385="",D385="",AND(D385&lt;&gt;"Pending",E385=""),AND(OR(D385="Held",D385="No-show"),E385&lt;C385)),"Check dates/outcome",""))</x:f>
      </x:c>
    </x:row>
    <x:row r="386" ht="23" customHeight="1">
      <x:c r="A386" s="5"/>
      <x:c r="B386" s="5"/>
      <x:c r="C386" s="6"/>
      <x:c r="D386" s="5"/>
      <x:c r="E386" s="6"/>
      <x:c r="F386" s="5"/>
      <x:c r="G386" s="2" t="str">
        <x:f>IF(A386="","",IF(COUNTIFS($A$6:$A$605,A386)&gt;1,"Duplicate",""))</x:f>
      </x:c>
      <x:c r="H386" s="2" t="str">
        <x:f>IF(A386="","",IF(COUNTIFS(Leads!$A$6:$A$505,B386)&lt;&gt;1,"Unknown/duplicate lead",""))</x:f>
      </x:c>
      <x:c r="I386" s="2" t="str">
        <x:f>IF(A386="","",IF(OR(C386="",D386="",AND(D386&lt;&gt;"Pending",E386=""),AND(OR(D386="Held",D386="No-show"),E386&lt;C386)),"Check dates/outcome",""))</x:f>
      </x:c>
    </x:row>
    <x:row r="387" ht="23" customHeight="1">
      <x:c r="A387" s="5"/>
      <x:c r="B387" s="5"/>
      <x:c r="C387" s="6"/>
      <x:c r="D387" s="5"/>
      <x:c r="E387" s="6"/>
      <x:c r="F387" s="5"/>
      <x:c r="G387" s="2" t="str">
        <x:f>IF(A387="","",IF(COUNTIFS($A$6:$A$605,A387)&gt;1,"Duplicate",""))</x:f>
      </x:c>
      <x:c r="H387" s="2" t="str">
        <x:f>IF(A387="","",IF(COUNTIFS(Leads!$A$6:$A$505,B387)&lt;&gt;1,"Unknown/duplicate lead",""))</x:f>
      </x:c>
      <x:c r="I387" s="2" t="str">
        <x:f>IF(A387="","",IF(OR(C387="",D387="",AND(D387&lt;&gt;"Pending",E387=""),AND(OR(D387="Held",D387="No-show"),E387&lt;C387)),"Check dates/outcome",""))</x:f>
      </x:c>
    </x:row>
    <x:row r="388" ht="23" customHeight="1">
      <x:c r="A388" s="5"/>
      <x:c r="B388" s="5"/>
      <x:c r="C388" s="6"/>
      <x:c r="D388" s="5"/>
      <x:c r="E388" s="6"/>
      <x:c r="F388" s="5"/>
      <x:c r="G388" s="2" t="str">
        <x:f>IF(A388="","",IF(COUNTIFS($A$6:$A$605,A388)&gt;1,"Duplicate",""))</x:f>
      </x:c>
      <x:c r="H388" s="2" t="str">
        <x:f>IF(A388="","",IF(COUNTIFS(Leads!$A$6:$A$505,B388)&lt;&gt;1,"Unknown/duplicate lead",""))</x:f>
      </x:c>
      <x:c r="I388" s="2" t="str">
        <x:f>IF(A388="","",IF(OR(C388="",D388="",AND(D388&lt;&gt;"Pending",E388=""),AND(OR(D388="Held",D388="No-show"),E388&lt;C388)),"Check dates/outcome",""))</x:f>
      </x:c>
    </x:row>
    <x:row r="389" ht="23" customHeight="1">
      <x:c r="A389" s="5"/>
      <x:c r="B389" s="5"/>
      <x:c r="C389" s="6"/>
      <x:c r="D389" s="5"/>
      <x:c r="E389" s="6"/>
      <x:c r="F389" s="5"/>
      <x:c r="G389" s="2" t="str">
        <x:f>IF(A389="","",IF(COUNTIFS($A$6:$A$605,A389)&gt;1,"Duplicate",""))</x:f>
      </x:c>
      <x:c r="H389" s="2" t="str">
        <x:f>IF(A389="","",IF(COUNTIFS(Leads!$A$6:$A$505,B389)&lt;&gt;1,"Unknown/duplicate lead",""))</x:f>
      </x:c>
      <x:c r="I389" s="2" t="str">
        <x:f>IF(A389="","",IF(OR(C389="",D389="",AND(D389&lt;&gt;"Pending",E389=""),AND(OR(D389="Held",D389="No-show"),E389&lt;C389)),"Check dates/outcome",""))</x:f>
      </x:c>
    </x:row>
    <x:row r="390" ht="23" customHeight="1">
      <x:c r="A390" s="5"/>
      <x:c r="B390" s="5"/>
      <x:c r="C390" s="6"/>
      <x:c r="D390" s="5"/>
      <x:c r="E390" s="6"/>
      <x:c r="F390" s="5"/>
      <x:c r="G390" s="2" t="str">
        <x:f>IF(A390="","",IF(COUNTIFS($A$6:$A$605,A390)&gt;1,"Duplicate",""))</x:f>
      </x:c>
      <x:c r="H390" s="2" t="str">
        <x:f>IF(A390="","",IF(COUNTIFS(Leads!$A$6:$A$505,B390)&lt;&gt;1,"Unknown/duplicate lead",""))</x:f>
      </x:c>
      <x:c r="I390" s="2" t="str">
        <x:f>IF(A390="","",IF(OR(C390="",D390="",AND(D390&lt;&gt;"Pending",E390=""),AND(OR(D390="Held",D390="No-show"),E390&lt;C390)),"Check dates/outcome",""))</x:f>
      </x:c>
    </x:row>
    <x:row r="391" ht="23" customHeight="1">
      <x:c r="A391" s="5"/>
      <x:c r="B391" s="5"/>
      <x:c r="C391" s="6"/>
      <x:c r="D391" s="5"/>
      <x:c r="E391" s="6"/>
      <x:c r="F391" s="5"/>
      <x:c r="G391" s="2" t="str">
        <x:f>IF(A391="","",IF(COUNTIFS($A$6:$A$605,A391)&gt;1,"Duplicate",""))</x:f>
      </x:c>
      <x:c r="H391" s="2" t="str">
        <x:f>IF(A391="","",IF(COUNTIFS(Leads!$A$6:$A$505,B391)&lt;&gt;1,"Unknown/duplicate lead",""))</x:f>
      </x:c>
      <x:c r="I391" s="2" t="str">
        <x:f>IF(A391="","",IF(OR(C391="",D391="",AND(D391&lt;&gt;"Pending",E391=""),AND(OR(D391="Held",D391="No-show"),E391&lt;C391)),"Check dates/outcome",""))</x:f>
      </x:c>
    </x:row>
    <x:row r="392" ht="23" customHeight="1">
      <x:c r="A392" s="5"/>
      <x:c r="B392" s="5"/>
      <x:c r="C392" s="6"/>
      <x:c r="D392" s="5"/>
      <x:c r="E392" s="6"/>
      <x:c r="F392" s="5"/>
      <x:c r="G392" s="2" t="str">
        <x:f>IF(A392="","",IF(COUNTIFS($A$6:$A$605,A392)&gt;1,"Duplicate",""))</x:f>
      </x:c>
      <x:c r="H392" s="2" t="str">
        <x:f>IF(A392="","",IF(COUNTIFS(Leads!$A$6:$A$505,B392)&lt;&gt;1,"Unknown/duplicate lead",""))</x:f>
      </x:c>
      <x:c r="I392" s="2" t="str">
        <x:f>IF(A392="","",IF(OR(C392="",D392="",AND(D392&lt;&gt;"Pending",E392=""),AND(OR(D392="Held",D392="No-show"),E392&lt;C392)),"Check dates/outcome",""))</x:f>
      </x:c>
    </x:row>
    <x:row r="393" ht="23" customHeight="1">
      <x:c r="A393" s="5"/>
      <x:c r="B393" s="5"/>
      <x:c r="C393" s="6"/>
      <x:c r="D393" s="5"/>
      <x:c r="E393" s="6"/>
      <x:c r="F393" s="5"/>
      <x:c r="G393" s="2" t="str">
        <x:f>IF(A393="","",IF(COUNTIFS($A$6:$A$605,A393)&gt;1,"Duplicate",""))</x:f>
      </x:c>
      <x:c r="H393" s="2" t="str">
        <x:f>IF(A393="","",IF(COUNTIFS(Leads!$A$6:$A$505,B393)&lt;&gt;1,"Unknown/duplicate lead",""))</x:f>
      </x:c>
      <x:c r="I393" s="2" t="str">
        <x:f>IF(A393="","",IF(OR(C393="",D393="",AND(D393&lt;&gt;"Pending",E393=""),AND(OR(D393="Held",D393="No-show"),E393&lt;C393)),"Check dates/outcome",""))</x:f>
      </x:c>
    </x:row>
    <x:row r="394" ht="23" customHeight="1">
      <x:c r="A394" s="5"/>
      <x:c r="B394" s="5"/>
      <x:c r="C394" s="6"/>
      <x:c r="D394" s="5"/>
      <x:c r="E394" s="6"/>
      <x:c r="F394" s="5"/>
      <x:c r="G394" s="2" t="str">
        <x:f>IF(A394="","",IF(COUNTIFS($A$6:$A$605,A394)&gt;1,"Duplicate",""))</x:f>
      </x:c>
      <x:c r="H394" s="2" t="str">
        <x:f>IF(A394="","",IF(COUNTIFS(Leads!$A$6:$A$505,B394)&lt;&gt;1,"Unknown/duplicate lead",""))</x:f>
      </x:c>
      <x:c r="I394" s="2" t="str">
        <x:f>IF(A394="","",IF(OR(C394="",D394="",AND(D394&lt;&gt;"Pending",E394=""),AND(OR(D394="Held",D394="No-show"),E394&lt;C394)),"Check dates/outcome",""))</x:f>
      </x:c>
    </x:row>
    <x:row r="395" ht="23" customHeight="1">
      <x:c r="A395" s="5"/>
      <x:c r="B395" s="5"/>
      <x:c r="C395" s="6"/>
      <x:c r="D395" s="5"/>
      <x:c r="E395" s="6"/>
      <x:c r="F395" s="5"/>
      <x:c r="G395" s="2" t="str">
        <x:f>IF(A395="","",IF(COUNTIFS($A$6:$A$605,A395)&gt;1,"Duplicate",""))</x:f>
      </x:c>
      <x:c r="H395" s="2" t="str">
        <x:f>IF(A395="","",IF(COUNTIFS(Leads!$A$6:$A$505,B395)&lt;&gt;1,"Unknown/duplicate lead",""))</x:f>
      </x:c>
      <x:c r="I395" s="2" t="str">
        <x:f>IF(A395="","",IF(OR(C395="",D395="",AND(D395&lt;&gt;"Pending",E395=""),AND(OR(D395="Held",D395="No-show"),E395&lt;C395)),"Check dates/outcome",""))</x:f>
      </x:c>
    </x:row>
    <x:row r="396" ht="23" customHeight="1">
      <x:c r="A396" s="5"/>
      <x:c r="B396" s="5"/>
      <x:c r="C396" s="6"/>
      <x:c r="D396" s="5"/>
      <x:c r="E396" s="6"/>
      <x:c r="F396" s="5"/>
      <x:c r="G396" s="2" t="str">
        <x:f>IF(A396="","",IF(COUNTIFS($A$6:$A$605,A396)&gt;1,"Duplicate",""))</x:f>
      </x:c>
      <x:c r="H396" s="2" t="str">
        <x:f>IF(A396="","",IF(COUNTIFS(Leads!$A$6:$A$505,B396)&lt;&gt;1,"Unknown/duplicate lead",""))</x:f>
      </x:c>
      <x:c r="I396" s="2" t="str">
        <x:f>IF(A396="","",IF(OR(C396="",D396="",AND(D396&lt;&gt;"Pending",E396=""),AND(OR(D396="Held",D396="No-show"),E396&lt;C396)),"Check dates/outcome",""))</x:f>
      </x:c>
    </x:row>
    <x:row r="397" ht="23" customHeight="1">
      <x:c r="A397" s="5"/>
      <x:c r="B397" s="5"/>
      <x:c r="C397" s="6"/>
      <x:c r="D397" s="5"/>
      <x:c r="E397" s="6"/>
      <x:c r="F397" s="5"/>
      <x:c r="G397" s="2" t="str">
        <x:f>IF(A397="","",IF(COUNTIFS($A$6:$A$605,A397)&gt;1,"Duplicate",""))</x:f>
      </x:c>
      <x:c r="H397" s="2" t="str">
        <x:f>IF(A397="","",IF(COUNTIFS(Leads!$A$6:$A$505,B397)&lt;&gt;1,"Unknown/duplicate lead",""))</x:f>
      </x:c>
      <x:c r="I397" s="2" t="str">
        <x:f>IF(A397="","",IF(OR(C397="",D397="",AND(D397&lt;&gt;"Pending",E397=""),AND(OR(D397="Held",D397="No-show"),E397&lt;C397)),"Check dates/outcome",""))</x:f>
      </x:c>
    </x:row>
    <x:row r="398" ht="23" customHeight="1">
      <x:c r="A398" s="5"/>
      <x:c r="B398" s="5"/>
      <x:c r="C398" s="6"/>
      <x:c r="D398" s="5"/>
      <x:c r="E398" s="6"/>
      <x:c r="F398" s="5"/>
      <x:c r="G398" s="2" t="str">
        <x:f>IF(A398="","",IF(COUNTIFS($A$6:$A$605,A398)&gt;1,"Duplicate",""))</x:f>
      </x:c>
      <x:c r="H398" s="2" t="str">
        <x:f>IF(A398="","",IF(COUNTIFS(Leads!$A$6:$A$505,B398)&lt;&gt;1,"Unknown/duplicate lead",""))</x:f>
      </x:c>
      <x:c r="I398" s="2" t="str">
        <x:f>IF(A398="","",IF(OR(C398="",D398="",AND(D398&lt;&gt;"Pending",E398=""),AND(OR(D398="Held",D398="No-show"),E398&lt;C398)),"Check dates/outcome",""))</x:f>
      </x:c>
    </x:row>
    <x:row r="399" ht="23" customHeight="1">
      <x:c r="A399" s="5"/>
      <x:c r="B399" s="5"/>
      <x:c r="C399" s="6"/>
      <x:c r="D399" s="5"/>
      <x:c r="E399" s="6"/>
      <x:c r="F399" s="5"/>
      <x:c r="G399" s="2" t="str">
        <x:f>IF(A399="","",IF(COUNTIFS($A$6:$A$605,A399)&gt;1,"Duplicate",""))</x:f>
      </x:c>
      <x:c r="H399" s="2" t="str">
        <x:f>IF(A399="","",IF(COUNTIFS(Leads!$A$6:$A$505,B399)&lt;&gt;1,"Unknown/duplicate lead",""))</x:f>
      </x:c>
      <x:c r="I399" s="2" t="str">
        <x:f>IF(A399="","",IF(OR(C399="",D399="",AND(D399&lt;&gt;"Pending",E399=""),AND(OR(D399="Held",D399="No-show"),E399&lt;C399)),"Check dates/outcome",""))</x:f>
      </x:c>
    </x:row>
    <x:row r="400" ht="23" customHeight="1">
      <x:c r="A400" s="5"/>
      <x:c r="B400" s="5"/>
      <x:c r="C400" s="6"/>
      <x:c r="D400" s="5"/>
      <x:c r="E400" s="6"/>
      <x:c r="F400" s="5"/>
      <x:c r="G400" s="2" t="str">
        <x:f>IF(A400="","",IF(COUNTIFS($A$6:$A$605,A400)&gt;1,"Duplicate",""))</x:f>
      </x:c>
      <x:c r="H400" s="2" t="str">
        <x:f>IF(A400="","",IF(COUNTIFS(Leads!$A$6:$A$505,B400)&lt;&gt;1,"Unknown/duplicate lead",""))</x:f>
      </x:c>
      <x:c r="I400" s="2" t="str">
        <x:f>IF(A400="","",IF(OR(C400="",D400="",AND(D400&lt;&gt;"Pending",E400=""),AND(OR(D400="Held",D400="No-show"),E400&lt;C400)),"Check dates/outcome",""))</x:f>
      </x:c>
    </x:row>
    <x:row r="401" ht="23" customHeight="1">
      <x:c r="A401" s="5"/>
      <x:c r="B401" s="5"/>
      <x:c r="C401" s="6"/>
      <x:c r="D401" s="5"/>
      <x:c r="E401" s="6"/>
      <x:c r="F401" s="5"/>
      <x:c r="G401" s="2" t="str">
        <x:f>IF(A401="","",IF(COUNTIFS($A$6:$A$605,A401)&gt;1,"Duplicate",""))</x:f>
      </x:c>
      <x:c r="H401" s="2" t="str">
        <x:f>IF(A401="","",IF(COUNTIFS(Leads!$A$6:$A$505,B401)&lt;&gt;1,"Unknown/duplicate lead",""))</x:f>
      </x:c>
      <x:c r="I401" s="2" t="str">
        <x:f>IF(A401="","",IF(OR(C401="",D401="",AND(D401&lt;&gt;"Pending",E401=""),AND(OR(D401="Held",D401="No-show"),E401&lt;C401)),"Check dates/outcome",""))</x:f>
      </x:c>
    </x:row>
    <x:row r="402" ht="23" customHeight="1">
      <x:c r="A402" s="5"/>
      <x:c r="B402" s="5"/>
      <x:c r="C402" s="6"/>
      <x:c r="D402" s="5"/>
      <x:c r="E402" s="6"/>
      <x:c r="F402" s="5"/>
      <x:c r="G402" s="2" t="str">
        <x:f>IF(A402="","",IF(COUNTIFS($A$6:$A$605,A402)&gt;1,"Duplicate",""))</x:f>
      </x:c>
      <x:c r="H402" s="2" t="str">
        <x:f>IF(A402="","",IF(COUNTIFS(Leads!$A$6:$A$505,B402)&lt;&gt;1,"Unknown/duplicate lead",""))</x:f>
      </x:c>
      <x:c r="I402" s="2" t="str">
        <x:f>IF(A402="","",IF(OR(C402="",D402="",AND(D402&lt;&gt;"Pending",E402=""),AND(OR(D402="Held",D402="No-show"),E402&lt;C402)),"Check dates/outcome",""))</x:f>
      </x:c>
    </x:row>
    <x:row r="403" ht="23" customHeight="1">
      <x:c r="A403" s="5"/>
      <x:c r="B403" s="5"/>
      <x:c r="C403" s="6"/>
      <x:c r="D403" s="5"/>
      <x:c r="E403" s="6"/>
      <x:c r="F403" s="5"/>
      <x:c r="G403" s="2" t="str">
        <x:f>IF(A403="","",IF(COUNTIFS($A$6:$A$605,A403)&gt;1,"Duplicate",""))</x:f>
      </x:c>
      <x:c r="H403" s="2" t="str">
        <x:f>IF(A403="","",IF(COUNTIFS(Leads!$A$6:$A$505,B403)&lt;&gt;1,"Unknown/duplicate lead",""))</x:f>
      </x:c>
      <x:c r="I403" s="2" t="str">
        <x:f>IF(A403="","",IF(OR(C403="",D403="",AND(D403&lt;&gt;"Pending",E403=""),AND(OR(D403="Held",D403="No-show"),E403&lt;C403)),"Check dates/outcome",""))</x:f>
      </x:c>
    </x:row>
    <x:row r="404" ht="23" customHeight="1">
      <x:c r="A404" s="5"/>
      <x:c r="B404" s="5"/>
      <x:c r="C404" s="6"/>
      <x:c r="D404" s="5"/>
      <x:c r="E404" s="6"/>
      <x:c r="F404" s="5"/>
      <x:c r="G404" s="2" t="str">
        <x:f>IF(A404="","",IF(COUNTIFS($A$6:$A$605,A404)&gt;1,"Duplicate",""))</x:f>
      </x:c>
      <x:c r="H404" s="2" t="str">
        <x:f>IF(A404="","",IF(COUNTIFS(Leads!$A$6:$A$505,B404)&lt;&gt;1,"Unknown/duplicate lead",""))</x:f>
      </x:c>
      <x:c r="I404" s="2" t="str">
        <x:f>IF(A404="","",IF(OR(C404="",D404="",AND(D404&lt;&gt;"Pending",E404=""),AND(OR(D404="Held",D404="No-show"),E404&lt;C404)),"Check dates/outcome",""))</x:f>
      </x:c>
    </x:row>
    <x:row r="405" ht="23" customHeight="1">
      <x:c r="A405" s="5"/>
      <x:c r="B405" s="5"/>
      <x:c r="C405" s="6"/>
      <x:c r="D405" s="5"/>
      <x:c r="E405" s="6"/>
      <x:c r="F405" s="5"/>
      <x:c r="G405" s="2" t="str">
        <x:f>IF(A405="","",IF(COUNTIFS($A$6:$A$605,A405)&gt;1,"Duplicate",""))</x:f>
      </x:c>
      <x:c r="H405" s="2" t="str">
        <x:f>IF(A405="","",IF(COUNTIFS(Leads!$A$6:$A$505,B405)&lt;&gt;1,"Unknown/duplicate lead",""))</x:f>
      </x:c>
      <x:c r="I405" s="2" t="str">
        <x:f>IF(A405="","",IF(OR(C405="",D405="",AND(D405&lt;&gt;"Pending",E405=""),AND(OR(D405="Held",D405="No-show"),E405&lt;C405)),"Check dates/outcome",""))</x:f>
      </x:c>
    </x:row>
    <x:row r="406" ht="23" customHeight="1">
      <x:c r="A406" s="5"/>
      <x:c r="B406" s="5"/>
      <x:c r="C406" s="6"/>
      <x:c r="D406" s="5"/>
      <x:c r="E406" s="6"/>
      <x:c r="F406" s="5"/>
      <x:c r="G406" s="2" t="str">
        <x:f>IF(A406="","",IF(COUNTIFS($A$6:$A$605,A406)&gt;1,"Duplicate",""))</x:f>
      </x:c>
      <x:c r="H406" s="2" t="str">
        <x:f>IF(A406="","",IF(COUNTIFS(Leads!$A$6:$A$505,B406)&lt;&gt;1,"Unknown/duplicate lead",""))</x:f>
      </x:c>
      <x:c r="I406" s="2" t="str">
        <x:f>IF(A406="","",IF(OR(C406="",D406="",AND(D406&lt;&gt;"Pending",E406=""),AND(OR(D406="Held",D406="No-show"),E406&lt;C406)),"Check dates/outcome",""))</x:f>
      </x:c>
    </x:row>
    <x:row r="407" ht="23" customHeight="1">
      <x:c r="A407" s="5"/>
      <x:c r="B407" s="5"/>
      <x:c r="C407" s="6"/>
      <x:c r="D407" s="5"/>
      <x:c r="E407" s="6"/>
      <x:c r="F407" s="5"/>
      <x:c r="G407" s="2" t="str">
        <x:f>IF(A407="","",IF(COUNTIFS($A$6:$A$605,A407)&gt;1,"Duplicate",""))</x:f>
      </x:c>
      <x:c r="H407" s="2" t="str">
        <x:f>IF(A407="","",IF(COUNTIFS(Leads!$A$6:$A$505,B407)&lt;&gt;1,"Unknown/duplicate lead",""))</x:f>
      </x:c>
      <x:c r="I407" s="2" t="str">
        <x:f>IF(A407="","",IF(OR(C407="",D407="",AND(D407&lt;&gt;"Pending",E407=""),AND(OR(D407="Held",D407="No-show"),E407&lt;C407)),"Check dates/outcome",""))</x:f>
      </x:c>
    </x:row>
    <x:row r="408" ht="23" customHeight="1">
      <x:c r="A408" s="5"/>
      <x:c r="B408" s="5"/>
      <x:c r="C408" s="6"/>
      <x:c r="D408" s="5"/>
      <x:c r="E408" s="6"/>
      <x:c r="F408" s="5"/>
      <x:c r="G408" s="2" t="str">
        <x:f>IF(A408="","",IF(COUNTIFS($A$6:$A$605,A408)&gt;1,"Duplicate",""))</x:f>
      </x:c>
      <x:c r="H408" s="2" t="str">
        <x:f>IF(A408="","",IF(COUNTIFS(Leads!$A$6:$A$505,B408)&lt;&gt;1,"Unknown/duplicate lead",""))</x:f>
      </x:c>
      <x:c r="I408" s="2" t="str">
        <x:f>IF(A408="","",IF(OR(C408="",D408="",AND(D408&lt;&gt;"Pending",E408=""),AND(OR(D408="Held",D408="No-show"),E408&lt;C408)),"Check dates/outcome",""))</x:f>
      </x:c>
    </x:row>
    <x:row r="409" ht="23" customHeight="1">
      <x:c r="A409" s="5"/>
      <x:c r="B409" s="5"/>
      <x:c r="C409" s="6"/>
      <x:c r="D409" s="5"/>
      <x:c r="E409" s="6"/>
      <x:c r="F409" s="5"/>
      <x:c r="G409" s="2" t="str">
        <x:f>IF(A409="","",IF(COUNTIFS($A$6:$A$605,A409)&gt;1,"Duplicate",""))</x:f>
      </x:c>
      <x:c r="H409" s="2" t="str">
        <x:f>IF(A409="","",IF(COUNTIFS(Leads!$A$6:$A$505,B409)&lt;&gt;1,"Unknown/duplicate lead",""))</x:f>
      </x:c>
      <x:c r="I409" s="2" t="str">
        <x:f>IF(A409="","",IF(OR(C409="",D409="",AND(D409&lt;&gt;"Pending",E409=""),AND(OR(D409="Held",D409="No-show"),E409&lt;C409)),"Check dates/outcome",""))</x:f>
      </x:c>
    </x:row>
    <x:row r="410" ht="23" customHeight="1">
      <x:c r="A410" s="5"/>
      <x:c r="B410" s="5"/>
      <x:c r="C410" s="6"/>
      <x:c r="D410" s="5"/>
      <x:c r="E410" s="6"/>
      <x:c r="F410" s="5"/>
      <x:c r="G410" s="2" t="str">
        <x:f>IF(A410="","",IF(COUNTIFS($A$6:$A$605,A410)&gt;1,"Duplicate",""))</x:f>
      </x:c>
      <x:c r="H410" s="2" t="str">
        <x:f>IF(A410="","",IF(COUNTIFS(Leads!$A$6:$A$505,B410)&lt;&gt;1,"Unknown/duplicate lead",""))</x:f>
      </x:c>
      <x:c r="I410" s="2" t="str">
        <x:f>IF(A410="","",IF(OR(C410="",D410="",AND(D410&lt;&gt;"Pending",E410=""),AND(OR(D410="Held",D410="No-show"),E410&lt;C410)),"Check dates/outcome",""))</x:f>
      </x:c>
    </x:row>
    <x:row r="411" ht="23" customHeight="1">
      <x:c r="A411" s="5"/>
      <x:c r="B411" s="5"/>
      <x:c r="C411" s="6"/>
      <x:c r="D411" s="5"/>
      <x:c r="E411" s="6"/>
      <x:c r="F411" s="5"/>
      <x:c r="G411" s="2" t="str">
        <x:f>IF(A411="","",IF(COUNTIFS($A$6:$A$605,A411)&gt;1,"Duplicate",""))</x:f>
      </x:c>
      <x:c r="H411" s="2" t="str">
        <x:f>IF(A411="","",IF(COUNTIFS(Leads!$A$6:$A$505,B411)&lt;&gt;1,"Unknown/duplicate lead",""))</x:f>
      </x:c>
      <x:c r="I411" s="2" t="str">
        <x:f>IF(A411="","",IF(OR(C411="",D411="",AND(D411&lt;&gt;"Pending",E411=""),AND(OR(D411="Held",D411="No-show"),E411&lt;C411)),"Check dates/outcome",""))</x:f>
      </x:c>
    </x:row>
    <x:row r="412" ht="23" customHeight="1">
      <x:c r="A412" s="5"/>
      <x:c r="B412" s="5"/>
      <x:c r="C412" s="6"/>
      <x:c r="D412" s="5"/>
      <x:c r="E412" s="6"/>
      <x:c r="F412" s="5"/>
      <x:c r="G412" s="2" t="str">
        <x:f>IF(A412="","",IF(COUNTIFS($A$6:$A$605,A412)&gt;1,"Duplicate",""))</x:f>
      </x:c>
      <x:c r="H412" s="2" t="str">
        <x:f>IF(A412="","",IF(COUNTIFS(Leads!$A$6:$A$505,B412)&lt;&gt;1,"Unknown/duplicate lead",""))</x:f>
      </x:c>
      <x:c r="I412" s="2" t="str">
        <x:f>IF(A412="","",IF(OR(C412="",D412="",AND(D412&lt;&gt;"Pending",E412=""),AND(OR(D412="Held",D412="No-show"),E412&lt;C412)),"Check dates/outcome",""))</x:f>
      </x:c>
    </x:row>
    <x:row r="413" ht="23" customHeight="1">
      <x:c r="A413" s="5"/>
      <x:c r="B413" s="5"/>
      <x:c r="C413" s="6"/>
      <x:c r="D413" s="5"/>
      <x:c r="E413" s="6"/>
      <x:c r="F413" s="5"/>
      <x:c r="G413" s="2" t="str">
        <x:f>IF(A413="","",IF(COUNTIFS($A$6:$A$605,A413)&gt;1,"Duplicate",""))</x:f>
      </x:c>
      <x:c r="H413" s="2" t="str">
        <x:f>IF(A413="","",IF(COUNTIFS(Leads!$A$6:$A$505,B413)&lt;&gt;1,"Unknown/duplicate lead",""))</x:f>
      </x:c>
      <x:c r="I413" s="2" t="str">
        <x:f>IF(A413="","",IF(OR(C413="",D413="",AND(D413&lt;&gt;"Pending",E413=""),AND(OR(D413="Held",D413="No-show"),E413&lt;C413)),"Check dates/outcome",""))</x:f>
      </x:c>
    </x:row>
    <x:row r="414" ht="23" customHeight="1">
      <x:c r="A414" s="5"/>
      <x:c r="B414" s="5"/>
      <x:c r="C414" s="6"/>
      <x:c r="D414" s="5"/>
      <x:c r="E414" s="6"/>
      <x:c r="F414" s="5"/>
      <x:c r="G414" s="2" t="str">
        <x:f>IF(A414="","",IF(COUNTIFS($A$6:$A$605,A414)&gt;1,"Duplicate",""))</x:f>
      </x:c>
      <x:c r="H414" s="2" t="str">
        <x:f>IF(A414="","",IF(COUNTIFS(Leads!$A$6:$A$505,B414)&lt;&gt;1,"Unknown/duplicate lead",""))</x:f>
      </x:c>
      <x:c r="I414" s="2" t="str">
        <x:f>IF(A414="","",IF(OR(C414="",D414="",AND(D414&lt;&gt;"Pending",E414=""),AND(OR(D414="Held",D414="No-show"),E414&lt;C414)),"Check dates/outcome",""))</x:f>
      </x:c>
    </x:row>
    <x:row r="415" ht="23" customHeight="1">
      <x:c r="A415" s="5"/>
      <x:c r="B415" s="5"/>
      <x:c r="C415" s="6"/>
      <x:c r="D415" s="5"/>
      <x:c r="E415" s="6"/>
      <x:c r="F415" s="5"/>
      <x:c r="G415" s="2" t="str">
        <x:f>IF(A415="","",IF(COUNTIFS($A$6:$A$605,A415)&gt;1,"Duplicate",""))</x:f>
      </x:c>
      <x:c r="H415" s="2" t="str">
        <x:f>IF(A415="","",IF(COUNTIFS(Leads!$A$6:$A$505,B415)&lt;&gt;1,"Unknown/duplicate lead",""))</x:f>
      </x:c>
      <x:c r="I415" s="2" t="str">
        <x:f>IF(A415="","",IF(OR(C415="",D415="",AND(D415&lt;&gt;"Pending",E415=""),AND(OR(D415="Held",D415="No-show"),E415&lt;C415)),"Check dates/outcome",""))</x:f>
      </x:c>
    </x:row>
    <x:row r="416" ht="23" customHeight="1">
      <x:c r="A416" s="5"/>
      <x:c r="B416" s="5"/>
      <x:c r="C416" s="6"/>
      <x:c r="D416" s="5"/>
      <x:c r="E416" s="6"/>
      <x:c r="F416" s="5"/>
      <x:c r="G416" s="2" t="str">
        <x:f>IF(A416="","",IF(COUNTIFS($A$6:$A$605,A416)&gt;1,"Duplicate",""))</x:f>
      </x:c>
      <x:c r="H416" s="2" t="str">
        <x:f>IF(A416="","",IF(COUNTIFS(Leads!$A$6:$A$505,B416)&lt;&gt;1,"Unknown/duplicate lead",""))</x:f>
      </x:c>
      <x:c r="I416" s="2" t="str">
        <x:f>IF(A416="","",IF(OR(C416="",D416="",AND(D416&lt;&gt;"Pending",E416=""),AND(OR(D416="Held",D416="No-show"),E416&lt;C416)),"Check dates/outcome",""))</x:f>
      </x:c>
    </x:row>
    <x:row r="417" ht="23" customHeight="1">
      <x:c r="A417" s="5"/>
      <x:c r="B417" s="5"/>
      <x:c r="C417" s="6"/>
      <x:c r="D417" s="5"/>
      <x:c r="E417" s="6"/>
      <x:c r="F417" s="5"/>
      <x:c r="G417" s="2" t="str">
        <x:f>IF(A417="","",IF(COUNTIFS($A$6:$A$605,A417)&gt;1,"Duplicate",""))</x:f>
      </x:c>
      <x:c r="H417" s="2" t="str">
        <x:f>IF(A417="","",IF(COUNTIFS(Leads!$A$6:$A$505,B417)&lt;&gt;1,"Unknown/duplicate lead",""))</x:f>
      </x:c>
      <x:c r="I417" s="2" t="str">
        <x:f>IF(A417="","",IF(OR(C417="",D417="",AND(D417&lt;&gt;"Pending",E417=""),AND(OR(D417="Held",D417="No-show"),E417&lt;C417)),"Check dates/outcome",""))</x:f>
      </x:c>
    </x:row>
    <x:row r="418" ht="23" customHeight="1">
      <x:c r="A418" s="5"/>
      <x:c r="B418" s="5"/>
      <x:c r="C418" s="6"/>
      <x:c r="D418" s="5"/>
      <x:c r="E418" s="6"/>
      <x:c r="F418" s="5"/>
      <x:c r="G418" s="2" t="str">
        <x:f>IF(A418="","",IF(COUNTIFS($A$6:$A$605,A418)&gt;1,"Duplicate",""))</x:f>
      </x:c>
      <x:c r="H418" s="2" t="str">
        <x:f>IF(A418="","",IF(COUNTIFS(Leads!$A$6:$A$505,B418)&lt;&gt;1,"Unknown/duplicate lead",""))</x:f>
      </x:c>
      <x:c r="I418" s="2" t="str">
        <x:f>IF(A418="","",IF(OR(C418="",D418="",AND(D418&lt;&gt;"Pending",E418=""),AND(OR(D418="Held",D418="No-show"),E418&lt;C418)),"Check dates/outcome",""))</x:f>
      </x:c>
    </x:row>
    <x:row r="419" ht="23" customHeight="1">
      <x:c r="A419" s="5"/>
      <x:c r="B419" s="5"/>
      <x:c r="C419" s="6"/>
      <x:c r="D419" s="5"/>
      <x:c r="E419" s="6"/>
      <x:c r="F419" s="5"/>
      <x:c r="G419" s="2" t="str">
        <x:f>IF(A419="","",IF(COUNTIFS($A$6:$A$605,A419)&gt;1,"Duplicate",""))</x:f>
      </x:c>
      <x:c r="H419" s="2" t="str">
        <x:f>IF(A419="","",IF(COUNTIFS(Leads!$A$6:$A$505,B419)&lt;&gt;1,"Unknown/duplicate lead",""))</x:f>
      </x:c>
      <x:c r="I419" s="2" t="str">
        <x:f>IF(A419="","",IF(OR(C419="",D419="",AND(D419&lt;&gt;"Pending",E419=""),AND(OR(D419="Held",D419="No-show"),E419&lt;C419)),"Check dates/outcome",""))</x:f>
      </x:c>
    </x:row>
    <x:row r="420" ht="23" customHeight="1">
      <x:c r="A420" s="5"/>
      <x:c r="B420" s="5"/>
      <x:c r="C420" s="6"/>
      <x:c r="D420" s="5"/>
      <x:c r="E420" s="6"/>
      <x:c r="F420" s="5"/>
      <x:c r="G420" s="2" t="str">
        <x:f>IF(A420="","",IF(COUNTIFS($A$6:$A$605,A420)&gt;1,"Duplicate",""))</x:f>
      </x:c>
      <x:c r="H420" s="2" t="str">
        <x:f>IF(A420="","",IF(COUNTIFS(Leads!$A$6:$A$505,B420)&lt;&gt;1,"Unknown/duplicate lead",""))</x:f>
      </x:c>
      <x:c r="I420" s="2" t="str">
        <x:f>IF(A420="","",IF(OR(C420="",D420="",AND(D420&lt;&gt;"Pending",E420=""),AND(OR(D420="Held",D420="No-show"),E420&lt;C420)),"Check dates/outcome",""))</x:f>
      </x:c>
    </x:row>
    <x:row r="421" ht="23" customHeight="1">
      <x:c r="A421" s="5"/>
      <x:c r="B421" s="5"/>
      <x:c r="C421" s="6"/>
      <x:c r="D421" s="5"/>
      <x:c r="E421" s="6"/>
      <x:c r="F421" s="5"/>
      <x:c r="G421" s="2" t="str">
        <x:f>IF(A421="","",IF(COUNTIFS($A$6:$A$605,A421)&gt;1,"Duplicate",""))</x:f>
      </x:c>
      <x:c r="H421" s="2" t="str">
        <x:f>IF(A421="","",IF(COUNTIFS(Leads!$A$6:$A$505,B421)&lt;&gt;1,"Unknown/duplicate lead",""))</x:f>
      </x:c>
      <x:c r="I421" s="2" t="str">
        <x:f>IF(A421="","",IF(OR(C421="",D421="",AND(D421&lt;&gt;"Pending",E421=""),AND(OR(D421="Held",D421="No-show"),E421&lt;C421)),"Check dates/outcome",""))</x:f>
      </x:c>
    </x:row>
    <x:row r="422" ht="23" customHeight="1">
      <x:c r="A422" s="5"/>
      <x:c r="B422" s="5"/>
      <x:c r="C422" s="6"/>
      <x:c r="D422" s="5"/>
      <x:c r="E422" s="6"/>
      <x:c r="F422" s="5"/>
      <x:c r="G422" s="2" t="str">
        <x:f>IF(A422="","",IF(COUNTIFS($A$6:$A$605,A422)&gt;1,"Duplicate",""))</x:f>
      </x:c>
      <x:c r="H422" s="2" t="str">
        <x:f>IF(A422="","",IF(COUNTIFS(Leads!$A$6:$A$505,B422)&lt;&gt;1,"Unknown/duplicate lead",""))</x:f>
      </x:c>
      <x:c r="I422" s="2" t="str">
        <x:f>IF(A422="","",IF(OR(C422="",D422="",AND(D422&lt;&gt;"Pending",E422=""),AND(OR(D422="Held",D422="No-show"),E422&lt;C422)),"Check dates/outcome",""))</x:f>
      </x:c>
    </x:row>
    <x:row r="423" ht="23" customHeight="1">
      <x:c r="A423" s="5"/>
      <x:c r="B423" s="5"/>
      <x:c r="C423" s="6"/>
      <x:c r="D423" s="5"/>
      <x:c r="E423" s="6"/>
      <x:c r="F423" s="5"/>
      <x:c r="G423" s="2" t="str">
        <x:f>IF(A423="","",IF(COUNTIFS($A$6:$A$605,A423)&gt;1,"Duplicate",""))</x:f>
      </x:c>
      <x:c r="H423" s="2" t="str">
        <x:f>IF(A423="","",IF(COUNTIFS(Leads!$A$6:$A$505,B423)&lt;&gt;1,"Unknown/duplicate lead",""))</x:f>
      </x:c>
      <x:c r="I423" s="2" t="str">
        <x:f>IF(A423="","",IF(OR(C423="",D423="",AND(D423&lt;&gt;"Pending",E423=""),AND(OR(D423="Held",D423="No-show"),E423&lt;C423)),"Check dates/outcome",""))</x:f>
      </x:c>
    </x:row>
    <x:row r="424" ht="23" customHeight="1">
      <x:c r="A424" s="5"/>
      <x:c r="B424" s="5"/>
      <x:c r="C424" s="6"/>
      <x:c r="D424" s="5"/>
      <x:c r="E424" s="6"/>
      <x:c r="F424" s="5"/>
      <x:c r="G424" s="2" t="str">
        <x:f>IF(A424="","",IF(COUNTIFS($A$6:$A$605,A424)&gt;1,"Duplicate",""))</x:f>
      </x:c>
      <x:c r="H424" s="2" t="str">
        <x:f>IF(A424="","",IF(COUNTIFS(Leads!$A$6:$A$505,B424)&lt;&gt;1,"Unknown/duplicate lead",""))</x:f>
      </x:c>
      <x:c r="I424" s="2" t="str">
        <x:f>IF(A424="","",IF(OR(C424="",D424="",AND(D424&lt;&gt;"Pending",E424=""),AND(OR(D424="Held",D424="No-show"),E424&lt;C424)),"Check dates/outcome",""))</x:f>
      </x:c>
    </x:row>
    <x:row r="425" ht="23" customHeight="1">
      <x:c r="A425" s="5"/>
      <x:c r="B425" s="5"/>
      <x:c r="C425" s="6"/>
      <x:c r="D425" s="5"/>
      <x:c r="E425" s="6"/>
      <x:c r="F425" s="5"/>
      <x:c r="G425" s="2" t="str">
        <x:f>IF(A425="","",IF(COUNTIFS($A$6:$A$605,A425)&gt;1,"Duplicate",""))</x:f>
      </x:c>
      <x:c r="H425" s="2" t="str">
        <x:f>IF(A425="","",IF(COUNTIFS(Leads!$A$6:$A$505,B425)&lt;&gt;1,"Unknown/duplicate lead",""))</x:f>
      </x:c>
      <x:c r="I425" s="2" t="str">
        <x:f>IF(A425="","",IF(OR(C425="",D425="",AND(D425&lt;&gt;"Pending",E425=""),AND(OR(D425="Held",D425="No-show"),E425&lt;C425)),"Check dates/outcome",""))</x:f>
      </x:c>
    </x:row>
    <x:row r="426" ht="23" customHeight="1">
      <x:c r="A426" s="5"/>
      <x:c r="B426" s="5"/>
      <x:c r="C426" s="6"/>
      <x:c r="D426" s="5"/>
      <x:c r="E426" s="6"/>
      <x:c r="F426" s="5"/>
      <x:c r="G426" s="2" t="str">
        <x:f>IF(A426="","",IF(COUNTIFS($A$6:$A$605,A426)&gt;1,"Duplicate",""))</x:f>
      </x:c>
      <x:c r="H426" s="2" t="str">
        <x:f>IF(A426="","",IF(COUNTIFS(Leads!$A$6:$A$505,B426)&lt;&gt;1,"Unknown/duplicate lead",""))</x:f>
      </x:c>
      <x:c r="I426" s="2" t="str">
        <x:f>IF(A426="","",IF(OR(C426="",D426="",AND(D426&lt;&gt;"Pending",E426=""),AND(OR(D426="Held",D426="No-show"),E426&lt;C426)),"Check dates/outcome",""))</x:f>
      </x:c>
    </x:row>
    <x:row r="427" ht="23" customHeight="1">
      <x:c r="A427" s="5"/>
      <x:c r="B427" s="5"/>
      <x:c r="C427" s="6"/>
      <x:c r="D427" s="5"/>
      <x:c r="E427" s="6"/>
      <x:c r="F427" s="5"/>
      <x:c r="G427" s="2" t="str">
        <x:f>IF(A427="","",IF(COUNTIFS($A$6:$A$605,A427)&gt;1,"Duplicate",""))</x:f>
      </x:c>
      <x:c r="H427" s="2" t="str">
        <x:f>IF(A427="","",IF(COUNTIFS(Leads!$A$6:$A$505,B427)&lt;&gt;1,"Unknown/duplicate lead",""))</x:f>
      </x:c>
      <x:c r="I427" s="2" t="str">
        <x:f>IF(A427="","",IF(OR(C427="",D427="",AND(D427&lt;&gt;"Pending",E427=""),AND(OR(D427="Held",D427="No-show"),E427&lt;C427)),"Check dates/outcome",""))</x:f>
      </x:c>
    </x:row>
    <x:row r="428" ht="23" customHeight="1">
      <x:c r="A428" s="5"/>
      <x:c r="B428" s="5"/>
      <x:c r="C428" s="6"/>
      <x:c r="D428" s="5"/>
      <x:c r="E428" s="6"/>
      <x:c r="F428" s="5"/>
      <x:c r="G428" s="2" t="str">
        <x:f>IF(A428="","",IF(COUNTIFS($A$6:$A$605,A428)&gt;1,"Duplicate",""))</x:f>
      </x:c>
      <x:c r="H428" s="2" t="str">
        <x:f>IF(A428="","",IF(COUNTIFS(Leads!$A$6:$A$505,B428)&lt;&gt;1,"Unknown/duplicate lead",""))</x:f>
      </x:c>
      <x:c r="I428" s="2" t="str">
        <x:f>IF(A428="","",IF(OR(C428="",D428="",AND(D428&lt;&gt;"Pending",E428=""),AND(OR(D428="Held",D428="No-show"),E428&lt;C428)),"Check dates/outcome",""))</x:f>
      </x:c>
    </x:row>
    <x:row r="429" ht="23" customHeight="1">
      <x:c r="A429" s="5"/>
      <x:c r="B429" s="5"/>
      <x:c r="C429" s="6"/>
      <x:c r="D429" s="5"/>
      <x:c r="E429" s="6"/>
      <x:c r="F429" s="5"/>
      <x:c r="G429" s="2" t="str">
        <x:f>IF(A429="","",IF(COUNTIFS($A$6:$A$605,A429)&gt;1,"Duplicate",""))</x:f>
      </x:c>
      <x:c r="H429" s="2" t="str">
        <x:f>IF(A429="","",IF(COUNTIFS(Leads!$A$6:$A$505,B429)&lt;&gt;1,"Unknown/duplicate lead",""))</x:f>
      </x:c>
      <x:c r="I429" s="2" t="str">
        <x:f>IF(A429="","",IF(OR(C429="",D429="",AND(D429&lt;&gt;"Pending",E429=""),AND(OR(D429="Held",D429="No-show"),E429&lt;C429)),"Check dates/outcome",""))</x:f>
      </x:c>
    </x:row>
    <x:row r="430" ht="23" customHeight="1">
      <x:c r="A430" s="5"/>
      <x:c r="B430" s="5"/>
      <x:c r="C430" s="6"/>
      <x:c r="D430" s="5"/>
      <x:c r="E430" s="6"/>
      <x:c r="F430" s="5"/>
      <x:c r="G430" s="2" t="str">
        <x:f>IF(A430="","",IF(COUNTIFS($A$6:$A$605,A430)&gt;1,"Duplicate",""))</x:f>
      </x:c>
      <x:c r="H430" s="2" t="str">
        <x:f>IF(A430="","",IF(COUNTIFS(Leads!$A$6:$A$505,B430)&lt;&gt;1,"Unknown/duplicate lead",""))</x:f>
      </x:c>
      <x:c r="I430" s="2" t="str">
        <x:f>IF(A430="","",IF(OR(C430="",D430="",AND(D430&lt;&gt;"Pending",E430=""),AND(OR(D430="Held",D430="No-show"),E430&lt;C430)),"Check dates/outcome",""))</x:f>
      </x:c>
    </x:row>
    <x:row r="431" ht="23" customHeight="1">
      <x:c r="A431" s="5"/>
      <x:c r="B431" s="5"/>
      <x:c r="C431" s="6"/>
      <x:c r="D431" s="5"/>
      <x:c r="E431" s="6"/>
      <x:c r="F431" s="5"/>
      <x:c r="G431" s="2" t="str">
        <x:f>IF(A431="","",IF(COUNTIFS($A$6:$A$605,A431)&gt;1,"Duplicate",""))</x:f>
      </x:c>
      <x:c r="H431" s="2" t="str">
        <x:f>IF(A431="","",IF(COUNTIFS(Leads!$A$6:$A$505,B431)&lt;&gt;1,"Unknown/duplicate lead",""))</x:f>
      </x:c>
      <x:c r="I431" s="2" t="str">
        <x:f>IF(A431="","",IF(OR(C431="",D431="",AND(D431&lt;&gt;"Pending",E431=""),AND(OR(D431="Held",D431="No-show"),E431&lt;C431)),"Check dates/outcome",""))</x:f>
      </x:c>
    </x:row>
    <x:row r="432" ht="23" customHeight="1">
      <x:c r="A432" s="5"/>
      <x:c r="B432" s="5"/>
      <x:c r="C432" s="6"/>
      <x:c r="D432" s="5"/>
      <x:c r="E432" s="6"/>
      <x:c r="F432" s="5"/>
      <x:c r="G432" s="2" t="str">
        <x:f>IF(A432="","",IF(COUNTIFS($A$6:$A$605,A432)&gt;1,"Duplicate",""))</x:f>
      </x:c>
      <x:c r="H432" s="2" t="str">
        <x:f>IF(A432="","",IF(COUNTIFS(Leads!$A$6:$A$505,B432)&lt;&gt;1,"Unknown/duplicate lead",""))</x:f>
      </x:c>
      <x:c r="I432" s="2" t="str">
        <x:f>IF(A432="","",IF(OR(C432="",D432="",AND(D432&lt;&gt;"Pending",E432=""),AND(OR(D432="Held",D432="No-show"),E432&lt;C432)),"Check dates/outcome",""))</x:f>
      </x:c>
    </x:row>
    <x:row r="433" ht="23" customHeight="1">
      <x:c r="A433" s="5"/>
      <x:c r="B433" s="5"/>
      <x:c r="C433" s="6"/>
      <x:c r="D433" s="5"/>
      <x:c r="E433" s="6"/>
      <x:c r="F433" s="5"/>
      <x:c r="G433" s="2" t="str">
        <x:f>IF(A433="","",IF(COUNTIFS($A$6:$A$605,A433)&gt;1,"Duplicate",""))</x:f>
      </x:c>
      <x:c r="H433" s="2" t="str">
        <x:f>IF(A433="","",IF(COUNTIFS(Leads!$A$6:$A$505,B433)&lt;&gt;1,"Unknown/duplicate lead",""))</x:f>
      </x:c>
      <x:c r="I433" s="2" t="str">
        <x:f>IF(A433="","",IF(OR(C433="",D433="",AND(D433&lt;&gt;"Pending",E433=""),AND(OR(D433="Held",D433="No-show"),E433&lt;C433)),"Check dates/outcome",""))</x:f>
      </x:c>
    </x:row>
    <x:row r="434" ht="23" customHeight="1">
      <x:c r="A434" s="5"/>
      <x:c r="B434" s="5"/>
      <x:c r="C434" s="6"/>
      <x:c r="D434" s="5"/>
      <x:c r="E434" s="6"/>
      <x:c r="F434" s="5"/>
      <x:c r="G434" s="2" t="str">
        <x:f>IF(A434="","",IF(COUNTIFS($A$6:$A$605,A434)&gt;1,"Duplicate",""))</x:f>
      </x:c>
      <x:c r="H434" s="2" t="str">
        <x:f>IF(A434="","",IF(COUNTIFS(Leads!$A$6:$A$505,B434)&lt;&gt;1,"Unknown/duplicate lead",""))</x:f>
      </x:c>
      <x:c r="I434" s="2" t="str">
        <x:f>IF(A434="","",IF(OR(C434="",D434="",AND(D434&lt;&gt;"Pending",E434=""),AND(OR(D434="Held",D434="No-show"),E434&lt;C434)),"Check dates/outcome",""))</x:f>
      </x:c>
    </x:row>
    <x:row r="435" ht="23" customHeight="1">
      <x:c r="A435" s="5"/>
      <x:c r="B435" s="5"/>
      <x:c r="C435" s="6"/>
      <x:c r="D435" s="5"/>
      <x:c r="E435" s="6"/>
      <x:c r="F435" s="5"/>
      <x:c r="G435" s="2" t="str">
        <x:f>IF(A435="","",IF(COUNTIFS($A$6:$A$605,A435)&gt;1,"Duplicate",""))</x:f>
      </x:c>
      <x:c r="H435" s="2" t="str">
        <x:f>IF(A435="","",IF(COUNTIFS(Leads!$A$6:$A$505,B435)&lt;&gt;1,"Unknown/duplicate lead",""))</x:f>
      </x:c>
      <x:c r="I435" s="2" t="str">
        <x:f>IF(A435="","",IF(OR(C435="",D435="",AND(D435&lt;&gt;"Pending",E435=""),AND(OR(D435="Held",D435="No-show"),E435&lt;C435)),"Check dates/outcome",""))</x:f>
      </x:c>
    </x:row>
    <x:row r="436" ht="23" customHeight="1">
      <x:c r="A436" s="5"/>
      <x:c r="B436" s="5"/>
      <x:c r="C436" s="6"/>
      <x:c r="D436" s="5"/>
      <x:c r="E436" s="6"/>
      <x:c r="F436" s="5"/>
      <x:c r="G436" s="2" t="str">
        <x:f>IF(A436="","",IF(COUNTIFS($A$6:$A$605,A436)&gt;1,"Duplicate",""))</x:f>
      </x:c>
      <x:c r="H436" s="2" t="str">
        <x:f>IF(A436="","",IF(COUNTIFS(Leads!$A$6:$A$505,B436)&lt;&gt;1,"Unknown/duplicate lead",""))</x:f>
      </x:c>
      <x:c r="I436" s="2" t="str">
        <x:f>IF(A436="","",IF(OR(C436="",D436="",AND(D436&lt;&gt;"Pending",E436=""),AND(OR(D436="Held",D436="No-show"),E436&lt;C436)),"Check dates/outcome",""))</x:f>
      </x:c>
    </x:row>
    <x:row r="437" ht="23" customHeight="1">
      <x:c r="A437" s="5"/>
      <x:c r="B437" s="5"/>
      <x:c r="C437" s="6"/>
      <x:c r="D437" s="5"/>
      <x:c r="E437" s="6"/>
      <x:c r="F437" s="5"/>
      <x:c r="G437" s="2" t="str">
        <x:f>IF(A437="","",IF(COUNTIFS($A$6:$A$605,A437)&gt;1,"Duplicate",""))</x:f>
      </x:c>
      <x:c r="H437" s="2" t="str">
        <x:f>IF(A437="","",IF(COUNTIFS(Leads!$A$6:$A$505,B437)&lt;&gt;1,"Unknown/duplicate lead",""))</x:f>
      </x:c>
      <x:c r="I437" s="2" t="str">
        <x:f>IF(A437="","",IF(OR(C437="",D437="",AND(D437&lt;&gt;"Pending",E437=""),AND(OR(D437="Held",D437="No-show"),E437&lt;C437)),"Check dates/outcome",""))</x:f>
      </x:c>
    </x:row>
    <x:row r="438" ht="23" customHeight="1">
      <x:c r="A438" s="5"/>
      <x:c r="B438" s="5"/>
      <x:c r="C438" s="6"/>
      <x:c r="D438" s="5"/>
      <x:c r="E438" s="6"/>
      <x:c r="F438" s="5"/>
      <x:c r="G438" s="2" t="str">
        <x:f>IF(A438="","",IF(COUNTIFS($A$6:$A$605,A438)&gt;1,"Duplicate",""))</x:f>
      </x:c>
      <x:c r="H438" s="2" t="str">
        <x:f>IF(A438="","",IF(COUNTIFS(Leads!$A$6:$A$505,B438)&lt;&gt;1,"Unknown/duplicate lead",""))</x:f>
      </x:c>
      <x:c r="I438" s="2" t="str">
        <x:f>IF(A438="","",IF(OR(C438="",D438="",AND(D438&lt;&gt;"Pending",E438=""),AND(OR(D438="Held",D438="No-show"),E438&lt;C438)),"Check dates/outcome",""))</x:f>
      </x:c>
    </x:row>
    <x:row r="439" ht="23" customHeight="1">
      <x:c r="A439" s="5"/>
      <x:c r="B439" s="5"/>
      <x:c r="C439" s="6"/>
      <x:c r="D439" s="5"/>
      <x:c r="E439" s="6"/>
      <x:c r="F439" s="5"/>
      <x:c r="G439" s="2" t="str">
        <x:f>IF(A439="","",IF(COUNTIFS($A$6:$A$605,A439)&gt;1,"Duplicate",""))</x:f>
      </x:c>
      <x:c r="H439" s="2" t="str">
        <x:f>IF(A439="","",IF(COUNTIFS(Leads!$A$6:$A$505,B439)&lt;&gt;1,"Unknown/duplicate lead",""))</x:f>
      </x:c>
      <x:c r="I439" s="2" t="str">
        <x:f>IF(A439="","",IF(OR(C439="",D439="",AND(D439&lt;&gt;"Pending",E439=""),AND(OR(D439="Held",D439="No-show"),E439&lt;C439)),"Check dates/outcome",""))</x:f>
      </x:c>
    </x:row>
    <x:row r="440" ht="23" customHeight="1">
      <x:c r="A440" s="5"/>
      <x:c r="B440" s="5"/>
      <x:c r="C440" s="6"/>
      <x:c r="D440" s="5"/>
      <x:c r="E440" s="6"/>
      <x:c r="F440" s="5"/>
      <x:c r="G440" s="2" t="str">
        <x:f>IF(A440="","",IF(COUNTIFS($A$6:$A$605,A440)&gt;1,"Duplicate",""))</x:f>
      </x:c>
      <x:c r="H440" s="2" t="str">
        <x:f>IF(A440="","",IF(COUNTIFS(Leads!$A$6:$A$505,B440)&lt;&gt;1,"Unknown/duplicate lead",""))</x:f>
      </x:c>
      <x:c r="I440" s="2" t="str">
        <x:f>IF(A440="","",IF(OR(C440="",D440="",AND(D440&lt;&gt;"Pending",E440=""),AND(OR(D440="Held",D440="No-show"),E440&lt;C440)),"Check dates/outcome",""))</x:f>
      </x:c>
    </x:row>
    <x:row r="441" ht="23" customHeight="1">
      <x:c r="A441" s="5"/>
      <x:c r="B441" s="5"/>
      <x:c r="C441" s="6"/>
      <x:c r="D441" s="5"/>
      <x:c r="E441" s="6"/>
      <x:c r="F441" s="5"/>
      <x:c r="G441" s="2" t="str">
        <x:f>IF(A441="","",IF(COUNTIFS($A$6:$A$605,A441)&gt;1,"Duplicate",""))</x:f>
      </x:c>
      <x:c r="H441" s="2" t="str">
        <x:f>IF(A441="","",IF(COUNTIFS(Leads!$A$6:$A$505,B441)&lt;&gt;1,"Unknown/duplicate lead",""))</x:f>
      </x:c>
      <x:c r="I441" s="2" t="str">
        <x:f>IF(A441="","",IF(OR(C441="",D441="",AND(D441&lt;&gt;"Pending",E441=""),AND(OR(D441="Held",D441="No-show"),E441&lt;C441)),"Check dates/outcome",""))</x:f>
      </x:c>
    </x:row>
    <x:row r="442" ht="23" customHeight="1">
      <x:c r="A442" s="5"/>
      <x:c r="B442" s="5"/>
      <x:c r="C442" s="6"/>
      <x:c r="D442" s="5"/>
      <x:c r="E442" s="6"/>
      <x:c r="F442" s="5"/>
      <x:c r="G442" s="2" t="str">
        <x:f>IF(A442="","",IF(COUNTIFS($A$6:$A$605,A442)&gt;1,"Duplicate",""))</x:f>
      </x:c>
      <x:c r="H442" s="2" t="str">
        <x:f>IF(A442="","",IF(COUNTIFS(Leads!$A$6:$A$505,B442)&lt;&gt;1,"Unknown/duplicate lead",""))</x:f>
      </x:c>
      <x:c r="I442" s="2" t="str">
        <x:f>IF(A442="","",IF(OR(C442="",D442="",AND(D442&lt;&gt;"Pending",E442=""),AND(OR(D442="Held",D442="No-show"),E442&lt;C442)),"Check dates/outcome",""))</x:f>
      </x:c>
    </x:row>
    <x:row r="443" ht="23" customHeight="1">
      <x:c r="A443" s="5"/>
      <x:c r="B443" s="5"/>
      <x:c r="C443" s="6"/>
      <x:c r="D443" s="5"/>
      <x:c r="E443" s="6"/>
      <x:c r="F443" s="5"/>
      <x:c r="G443" s="2" t="str">
        <x:f>IF(A443="","",IF(COUNTIFS($A$6:$A$605,A443)&gt;1,"Duplicate",""))</x:f>
      </x:c>
      <x:c r="H443" s="2" t="str">
        <x:f>IF(A443="","",IF(COUNTIFS(Leads!$A$6:$A$505,B443)&lt;&gt;1,"Unknown/duplicate lead",""))</x:f>
      </x:c>
      <x:c r="I443" s="2" t="str">
        <x:f>IF(A443="","",IF(OR(C443="",D443="",AND(D443&lt;&gt;"Pending",E443=""),AND(OR(D443="Held",D443="No-show"),E443&lt;C443)),"Check dates/outcome",""))</x:f>
      </x:c>
    </x:row>
    <x:row r="444" ht="23" customHeight="1">
      <x:c r="A444" s="5"/>
      <x:c r="B444" s="5"/>
      <x:c r="C444" s="6"/>
      <x:c r="D444" s="5"/>
      <x:c r="E444" s="6"/>
      <x:c r="F444" s="5"/>
      <x:c r="G444" s="2" t="str">
        <x:f>IF(A444="","",IF(COUNTIFS($A$6:$A$605,A444)&gt;1,"Duplicate",""))</x:f>
      </x:c>
      <x:c r="H444" s="2" t="str">
        <x:f>IF(A444="","",IF(COUNTIFS(Leads!$A$6:$A$505,B444)&lt;&gt;1,"Unknown/duplicate lead",""))</x:f>
      </x:c>
      <x:c r="I444" s="2" t="str">
        <x:f>IF(A444="","",IF(OR(C444="",D444="",AND(D444&lt;&gt;"Pending",E444=""),AND(OR(D444="Held",D444="No-show"),E444&lt;C444)),"Check dates/outcome",""))</x:f>
      </x:c>
    </x:row>
    <x:row r="445" ht="23" customHeight="1">
      <x:c r="A445" s="5"/>
      <x:c r="B445" s="5"/>
      <x:c r="C445" s="6"/>
      <x:c r="D445" s="5"/>
      <x:c r="E445" s="6"/>
      <x:c r="F445" s="5"/>
      <x:c r="G445" s="2" t="str">
        <x:f>IF(A445="","",IF(COUNTIFS($A$6:$A$605,A445)&gt;1,"Duplicate",""))</x:f>
      </x:c>
      <x:c r="H445" s="2" t="str">
        <x:f>IF(A445="","",IF(COUNTIFS(Leads!$A$6:$A$505,B445)&lt;&gt;1,"Unknown/duplicate lead",""))</x:f>
      </x:c>
      <x:c r="I445" s="2" t="str">
        <x:f>IF(A445="","",IF(OR(C445="",D445="",AND(D445&lt;&gt;"Pending",E445=""),AND(OR(D445="Held",D445="No-show"),E445&lt;C445)),"Check dates/outcome",""))</x:f>
      </x:c>
    </x:row>
    <x:row r="446" ht="23" customHeight="1">
      <x:c r="A446" s="5"/>
      <x:c r="B446" s="5"/>
      <x:c r="C446" s="6"/>
      <x:c r="D446" s="5"/>
      <x:c r="E446" s="6"/>
      <x:c r="F446" s="5"/>
      <x:c r="G446" s="2" t="str">
        <x:f>IF(A446="","",IF(COUNTIFS($A$6:$A$605,A446)&gt;1,"Duplicate",""))</x:f>
      </x:c>
      <x:c r="H446" s="2" t="str">
        <x:f>IF(A446="","",IF(COUNTIFS(Leads!$A$6:$A$505,B446)&lt;&gt;1,"Unknown/duplicate lead",""))</x:f>
      </x:c>
      <x:c r="I446" s="2" t="str">
        <x:f>IF(A446="","",IF(OR(C446="",D446="",AND(D446&lt;&gt;"Pending",E446=""),AND(OR(D446="Held",D446="No-show"),E446&lt;C446)),"Check dates/outcome",""))</x:f>
      </x:c>
    </x:row>
    <x:row r="447" ht="23" customHeight="1">
      <x:c r="A447" s="5"/>
      <x:c r="B447" s="5"/>
      <x:c r="C447" s="6"/>
      <x:c r="D447" s="5"/>
      <x:c r="E447" s="6"/>
      <x:c r="F447" s="5"/>
      <x:c r="G447" s="2" t="str">
        <x:f>IF(A447="","",IF(COUNTIFS($A$6:$A$605,A447)&gt;1,"Duplicate",""))</x:f>
      </x:c>
      <x:c r="H447" s="2" t="str">
        <x:f>IF(A447="","",IF(COUNTIFS(Leads!$A$6:$A$505,B447)&lt;&gt;1,"Unknown/duplicate lead",""))</x:f>
      </x:c>
      <x:c r="I447" s="2" t="str">
        <x:f>IF(A447="","",IF(OR(C447="",D447="",AND(D447&lt;&gt;"Pending",E447=""),AND(OR(D447="Held",D447="No-show"),E447&lt;C447)),"Check dates/outcome",""))</x:f>
      </x:c>
    </x:row>
    <x:row r="448" ht="23" customHeight="1">
      <x:c r="A448" s="5"/>
      <x:c r="B448" s="5"/>
      <x:c r="C448" s="6"/>
      <x:c r="D448" s="5"/>
      <x:c r="E448" s="6"/>
      <x:c r="F448" s="5"/>
      <x:c r="G448" s="2" t="str">
        <x:f>IF(A448="","",IF(COUNTIFS($A$6:$A$605,A448)&gt;1,"Duplicate",""))</x:f>
      </x:c>
      <x:c r="H448" s="2" t="str">
        <x:f>IF(A448="","",IF(COUNTIFS(Leads!$A$6:$A$505,B448)&lt;&gt;1,"Unknown/duplicate lead",""))</x:f>
      </x:c>
      <x:c r="I448" s="2" t="str">
        <x:f>IF(A448="","",IF(OR(C448="",D448="",AND(D448&lt;&gt;"Pending",E448=""),AND(OR(D448="Held",D448="No-show"),E448&lt;C448)),"Check dates/outcome",""))</x:f>
      </x:c>
    </x:row>
    <x:row r="449" ht="23" customHeight="1">
      <x:c r="A449" s="5"/>
      <x:c r="B449" s="5"/>
      <x:c r="C449" s="6"/>
      <x:c r="D449" s="5"/>
      <x:c r="E449" s="6"/>
      <x:c r="F449" s="5"/>
      <x:c r="G449" s="2" t="str">
        <x:f>IF(A449="","",IF(COUNTIFS($A$6:$A$605,A449)&gt;1,"Duplicate",""))</x:f>
      </x:c>
      <x:c r="H449" s="2" t="str">
        <x:f>IF(A449="","",IF(COUNTIFS(Leads!$A$6:$A$505,B449)&lt;&gt;1,"Unknown/duplicate lead",""))</x:f>
      </x:c>
      <x:c r="I449" s="2" t="str">
        <x:f>IF(A449="","",IF(OR(C449="",D449="",AND(D449&lt;&gt;"Pending",E449=""),AND(OR(D449="Held",D449="No-show"),E449&lt;C449)),"Check dates/outcome",""))</x:f>
      </x:c>
    </x:row>
    <x:row r="450" ht="23" customHeight="1">
      <x:c r="A450" s="5"/>
      <x:c r="B450" s="5"/>
      <x:c r="C450" s="6"/>
      <x:c r="D450" s="5"/>
      <x:c r="E450" s="6"/>
      <x:c r="F450" s="5"/>
      <x:c r="G450" s="2" t="str">
        <x:f>IF(A450="","",IF(COUNTIFS($A$6:$A$605,A450)&gt;1,"Duplicate",""))</x:f>
      </x:c>
      <x:c r="H450" s="2" t="str">
        <x:f>IF(A450="","",IF(COUNTIFS(Leads!$A$6:$A$505,B450)&lt;&gt;1,"Unknown/duplicate lead",""))</x:f>
      </x:c>
      <x:c r="I450" s="2" t="str">
        <x:f>IF(A450="","",IF(OR(C450="",D450="",AND(D450&lt;&gt;"Pending",E450=""),AND(OR(D450="Held",D450="No-show"),E450&lt;C450)),"Check dates/outcome",""))</x:f>
      </x:c>
    </x:row>
    <x:row r="451" ht="23" customHeight="1">
      <x:c r="A451" s="5"/>
      <x:c r="B451" s="5"/>
      <x:c r="C451" s="6"/>
      <x:c r="D451" s="5"/>
      <x:c r="E451" s="6"/>
      <x:c r="F451" s="5"/>
      <x:c r="G451" s="2" t="str">
        <x:f>IF(A451="","",IF(COUNTIFS($A$6:$A$605,A451)&gt;1,"Duplicate",""))</x:f>
      </x:c>
      <x:c r="H451" s="2" t="str">
        <x:f>IF(A451="","",IF(COUNTIFS(Leads!$A$6:$A$505,B451)&lt;&gt;1,"Unknown/duplicate lead",""))</x:f>
      </x:c>
      <x:c r="I451" s="2" t="str">
        <x:f>IF(A451="","",IF(OR(C451="",D451="",AND(D451&lt;&gt;"Pending",E451=""),AND(OR(D451="Held",D451="No-show"),E451&lt;C451)),"Check dates/outcome",""))</x:f>
      </x:c>
    </x:row>
    <x:row r="452" ht="23" customHeight="1">
      <x:c r="A452" s="5"/>
      <x:c r="B452" s="5"/>
      <x:c r="C452" s="6"/>
      <x:c r="D452" s="5"/>
      <x:c r="E452" s="6"/>
      <x:c r="F452" s="5"/>
      <x:c r="G452" s="2" t="str">
        <x:f>IF(A452="","",IF(COUNTIFS($A$6:$A$605,A452)&gt;1,"Duplicate",""))</x:f>
      </x:c>
      <x:c r="H452" s="2" t="str">
        <x:f>IF(A452="","",IF(COUNTIFS(Leads!$A$6:$A$505,B452)&lt;&gt;1,"Unknown/duplicate lead",""))</x:f>
      </x:c>
      <x:c r="I452" s="2" t="str">
        <x:f>IF(A452="","",IF(OR(C452="",D452="",AND(D452&lt;&gt;"Pending",E452=""),AND(OR(D452="Held",D452="No-show"),E452&lt;C452)),"Check dates/outcome",""))</x:f>
      </x:c>
    </x:row>
    <x:row r="453" ht="23" customHeight="1">
      <x:c r="A453" s="5"/>
      <x:c r="B453" s="5"/>
      <x:c r="C453" s="6"/>
      <x:c r="D453" s="5"/>
      <x:c r="E453" s="6"/>
      <x:c r="F453" s="5"/>
      <x:c r="G453" s="2" t="str">
        <x:f>IF(A453="","",IF(COUNTIFS($A$6:$A$605,A453)&gt;1,"Duplicate",""))</x:f>
      </x:c>
      <x:c r="H453" s="2" t="str">
        <x:f>IF(A453="","",IF(COUNTIFS(Leads!$A$6:$A$505,B453)&lt;&gt;1,"Unknown/duplicate lead",""))</x:f>
      </x:c>
      <x:c r="I453" s="2" t="str">
        <x:f>IF(A453="","",IF(OR(C453="",D453="",AND(D453&lt;&gt;"Pending",E453=""),AND(OR(D453="Held",D453="No-show"),E453&lt;C453)),"Check dates/outcome",""))</x:f>
      </x:c>
    </x:row>
    <x:row r="454" ht="23" customHeight="1">
      <x:c r="A454" s="5"/>
      <x:c r="B454" s="5"/>
      <x:c r="C454" s="6"/>
      <x:c r="D454" s="5"/>
      <x:c r="E454" s="6"/>
      <x:c r="F454" s="5"/>
      <x:c r="G454" s="2" t="str">
        <x:f>IF(A454="","",IF(COUNTIFS($A$6:$A$605,A454)&gt;1,"Duplicate",""))</x:f>
      </x:c>
      <x:c r="H454" s="2" t="str">
        <x:f>IF(A454="","",IF(COUNTIFS(Leads!$A$6:$A$505,B454)&lt;&gt;1,"Unknown/duplicate lead",""))</x:f>
      </x:c>
      <x:c r="I454" s="2" t="str">
        <x:f>IF(A454="","",IF(OR(C454="",D454="",AND(D454&lt;&gt;"Pending",E454=""),AND(OR(D454="Held",D454="No-show"),E454&lt;C454)),"Check dates/outcome",""))</x:f>
      </x:c>
    </x:row>
    <x:row r="455" ht="23" customHeight="1">
      <x:c r="A455" s="5"/>
      <x:c r="B455" s="5"/>
      <x:c r="C455" s="6"/>
      <x:c r="D455" s="5"/>
      <x:c r="E455" s="6"/>
      <x:c r="F455" s="5"/>
      <x:c r="G455" s="2" t="str">
        <x:f>IF(A455="","",IF(COUNTIFS($A$6:$A$605,A455)&gt;1,"Duplicate",""))</x:f>
      </x:c>
      <x:c r="H455" s="2" t="str">
        <x:f>IF(A455="","",IF(COUNTIFS(Leads!$A$6:$A$505,B455)&lt;&gt;1,"Unknown/duplicate lead",""))</x:f>
      </x:c>
      <x:c r="I455" s="2" t="str">
        <x:f>IF(A455="","",IF(OR(C455="",D455="",AND(D455&lt;&gt;"Pending",E455=""),AND(OR(D455="Held",D455="No-show"),E455&lt;C455)),"Check dates/outcome",""))</x:f>
      </x:c>
    </x:row>
    <x:row r="456" ht="23" customHeight="1">
      <x:c r="A456" s="5"/>
      <x:c r="B456" s="5"/>
      <x:c r="C456" s="6"/>
      <x:c r="D456" s="5"/>
      <x:c r="E456" s="6"/>
      <x:c r="F456" s="5"/>
      <x:c r="G456" s="2" t="str">
        <x:f>IF(A456="","",IF(COUNTIFS($A$6:$A$605,A456)&gt;1,"Duplicate",""))</x:f>
      </x:c>
      <x:c r="H456" s="2" t="str">
        <x:f>IF(A456="","",IF(COUNTIFS(Leads!$A$6:$A$505,B456)&lt;&gt;1,"Unknown/duplicate lead",""))</x:f>
      </x:c>
      <x:c r="I456" s="2" t="str">
        <x:f>IF(A456="","",IF(OR(C456="",D456="",AND(D456&lt;&gt;"Pending",E456=""),AND(OR(D456="Held",D456="No-show"),E456&lt;C456)),"Check dates/outcome",""))</x:f>
      </x:c>
    </x:row>
    <x:row r="457" ht="23" customHeight="1">
      <x:c r="A457" s="5"/>
      <x:c r="B457" s="5"/>
      <x:c r="C457" s="6"/>
      <x:c r="D457" s="5"/>
      <x:c r="E457" s="6"/>
      <x:c r="F457" s="5"/>
      <x:c r="G457" s="2" t="str">
        <x:f>IF(A457="","",IF(COUNTIFS($A$6:$A$605,A457)&gt;1,"Duplicate",""))</x:f>
      </x:c>
      <x:c r="H457" s="2" t="str">
        <x:f>IF(A457="","",IF(COUNTIFS(Leads!$A$6:$A$505,B457)&lt;&gt;1,"Unknown/duplicate lead",""))</x:f>
      </x:c>
      <x:c r="I457" s="2" t="str">
        <x:f>IF(A457="","",IF(OR(C457="",D457="",AND(D457&lt;&gt;"Pending",E457=""),AND(OR(D457="Held",D457="No-show"),E457&lt;C457)),"Check dates/outcome",""))</x:f>
      </x:c>
    </x:row>
    <x:row r="458" ht="23" customHeight="1">
      <x:c r="A458" s="5"/>
      <x:c r="B458" s="5"/>
      <x:c r="C458" s="6"/>
      <x:c r="D458" s="5"/>
      <x:c r="E458" s="6"/>
      <x:c r="F458" s="5"/>
      <x:c r="G458" s="2" t="str">
        <x:f>IF(A458="","",IF(COUNTIFS($A$6:$A$605,A458)&gt;1,"Duplicate",""))</x:f>
      </x:c>
      <x:c r="H458" s="2" t="str">
        <x:f>IF(A458="","",IF(COUNTIFS(Leads!$A$6:$A$505,B458)&lt;&gt;1,"Unknown/duplicate lead",""))</x:f>
      </x:c>
      <x:c r="I458" s="2" t="str">
        <x:f>IF(A458="","",IF(OR(C458="",D458="",AND(D458&lt;&gt;"Pending",E458=""),AND(OR(D458="Held",D458="No-show"),E458&lt;C458)),"Check dates/outcome",""))</x:f>
      </x:c>
    </x:row>
    <x:row r="459" ht="23" customHeight="1">
      <x:c r="A459" s="5"/>
      <x:c r="B459" s="5"/>
      <x:c r="C459" s="6"/>
      <x:c r="D459" s="5"/>
      <x:c r="E459" s="6"/>
      <x:c r="F459" s="5"/>
      <x:c r="G459" s="2" t="str">
        <x:f>IF(A459="","",IF(COUNTIFS($A$6:$A$605,A459)&gt;1,"Duplicate",""))</x:f>
      </x:c>
      <x:c r="H459" s="2" t="str">
        <x:f>IF(A459="","",IF(COUNTIFS(Leads!$A$6:$A$505,B459)&lt;&gt;1,"Unknown/duplicate lead",""))</x:f>
      </x:c>
      <x:c r="I459" s="2" t="str">
        <x:f>IF(A459="","",IF(OR(C459="",D459="",AND(D459&lt;&gt;"Pending",E459=""),AND(OR(D459="Held",D459="No-show"),E459&lt;C459)),"Check dates/outcome",""))</x:f>
      </x:c>
    </x:row>
    <x:row r="460" ht="23" customHeight="1">
      <x:c r="A460" s="5"/>
      <x:c r="B460" s="5"/>
      <x:c r="C460" s="6"/>
      <x:c r="D460" s="5"/>
      <x:c r="E460" s="6"/>
      <x:c r="F460" s="5"/>
      <x:c r="G460" s="2" t="str">
        <x:f>IF(A460="","",IF(COUNTIFS($A$6:$A$605,A460)&gt;1,"Duplicate",""))</x:f>
      </x:c>
      <x:c r="H460" s="2" t="str">
        <x:f>IF(A460="","",IF(COUNTIFS(Leads!$A$6:$A$505,B460)&lt;&gt;1,"Unknown/duplicate lead",""))</x:f>
      </x:c>
      <x:c r="I460" s="2" t="str">
        <x:f>IF(A460="","",IF(OR(C460="",D460="",AND(D460&lt;&gt;"Pending",E460=""),AND(OR(D460="Held",D460="No-show"),E460&lt;C460)),"Check dates/outcome",""))</x:f>
      </x:c>
    </x:row>
    <x:row r="461" ht="23" customHeight="1">
      <x:c r="A461" s="5"/>
      <x:c r="B461" s="5"/>
      <x:c r="C461" s="6"/>
      <x:c r="D461" s="5"/>
      <x:c r="E461" s="6"/>
      <x:c r="F461" s="5"/>
      <x:c r="G461" s="2" t="str">
        <x:f>IF(A461="","",IF(COUNTIFS($A$6:$A$605,A461)&gt;1,"Duplicate",""))</x:f>
      </x:c>
      <x:c r="H461" s="2" t="str">
        <x:f>IF(A461="","",IF(COUNTIFS(Leads!$A$6:$A$505,B461)&lt;&gt;1,"Unknown/duplicate lead",""))</x:f>
      </x:c>
      <x:c r="I461" s="2" t="str">
        <x:f>IF(A461="","",IF(OR(C461="",D461="",AND(D461&lt;&gt;"Pending",E461=""),AND(OR(D461="Held",D461="No-show"),E461&lt;C461)),"Check dates/outcome",""))</x:f>
      </x:c>
    </x:row>
    <x:row r="462" ht="23" customHeight="1">
      <x:c r="A462" s="5"/>
      <x:c r="B462" s="5"/>
      <x:c r="C462" s="6"/>
      <x:c r="D462" s="5"/>
      <x:c r="E462" s="6"/>
      <x:c r="F462" s="5"/>
      <x:c r="G462" s="2" t="str">
        <x:f>IF(A462="","",IF(COUNTIFS($A$6:$A$605,A462)&gt;1,"Duplicate",""))</x:f>
      </x:c>
      <x:c r="H462" s="2" t="str">
        <x:f>IF(A462="","",IF(COUNTIFS(Leads!$A$6:$A$505,B462)&lt;&gt;1,"Unknown/duplicate lead",""))</x:f>
      </x:c>
      <x:c r="I462" s="2" t="str">
        <x:f>IF(A462="","",IF(OR(C462="",D462="",AND(D462&lt;&gt;"Pending",E462=""),AND(OR(D462="Held",D462="No-show"),E462&lt;C462)),"Check dates/outcome",""))</x:f>
      </x:c>
    </x:row>
    <x:row r="463" ht="23" customHeight="1">
      <x:c r="A463" s="5"/>
      <x:c r="B463" s="5"/>
      <x:c r="C463" s="6"/>
      <x:c r="D463" s="5"/>
      <x:c r="E463" s="6"/>
      <x:c r="F463" s="5"/>
      <x:c r="G463" s="2" t="str">
        <x:f>IF(A463="","",IF(COUNTIFS($A$6:$A$605,A463)&gt;1,"Duplicate",""))</x:f>
      </x:c>
      <x:c r="H463" s="2" t="str">
        <x:f>IF(A463="","",IF(COUNTIFS(Leads!$A$6:$A$505,B463)&lt;&gt;1,"Unknown/duplicate lead",""))</x:f>
      </x:c>
      <x:c r="I463" s="2" t="str">
        <x:f>IF(A463="","",IF(OR(C463="",D463="",AND(D463&lt;&gt;"Pending",E463=""),AND(OR(D463="Held",D463="No-show"),E463&lt;C463)),"Check dates/outcome",""))</x:f>
      </x:c>
    </x:row>
    <x:row r="464" ht="23" customHeight="1">
      <x:c r="A464" s="5"/>
      <x:c r="B464" s="5"/>
      <x:c r="C464" s="6"/>
      <x:c r="D464" s="5"/>
      <x:c r="E464" s="6"/>
      <x:c r="F464" s="5"/>
      <x:c r="G464" s="2" t="str">
        <x:f>IF(A464="","",IF(COUNTIFS($A$6:$A$605,A464)&gt;1,"Duplicate",""))</x:f>
      </x:c>
      <x:c r="H464" s="2" t="str">
        <x:f>IF(A464="","",IF(COUNTIFS(Leads!$A$6:$A$505,B464)&lt;&gt;1,"Unknown/duplicate lead",""))</x:f>
      </x:c>
      <x:c r="I464" s="2" t="str">
        <x:f>IF(A464="","",IF(OR(C464="",D464="",AND(D464&lt;&gt;"Pending",E464=""),AND(OR(D464="Held",D464="No-show"),E464&lt;C464)),"Check dates/outcome",""))</x:f>
      </x:c>
    </x:row>
    <x:row r="465" ht="23" customHeight="1">
      <x:c r="A465" s="5"/>
      <x:c r="B465" s="5"/>
      <x:c r="C465" s="6"/>
      <x:c r="D465" s="5"/>
      <x:c r="E465" s="6"/>
      <x:c r="F465" s="5"/>
      <x:c r="G465" s="2" t="str">
        <x:f>IF(A465="","",IF(COUNTIFS($A$6:$A$605,A465)&gt;1,"Duplicate",""))</x:f>
      </x:c>
      <x:c r="H465" s="2" t="str">
        <x:f>IF(A465="","",IF(COUNTIFS(Leads!$A$6:$A$505,B465)&lt;&gt;1,"Unknown/duplicate lead",""))</x:f>
      </x:c>
      <x:c r="I465" s="2" t="str">
        <x:f>IF(A465="","",IF(OR(C465="",D465="",AND(D465&lt;&gt;"Pending",E465=""),AND(OR(D465="Held",D465="No-show"),E465&lt;C465)),"Check dates/outcome",""))</x:f>
      </x:c>
    </x:row>
    <x:row r="466" ht="23" customHeight="1">
      <x:c r="A466" s="5"/>
      <x:c r="B466" s="5"/>
      <x:c r="C466" s="6"/>
      <x:c r="D466" s="5"/>
      <x:c r="E466" s="6"/>
      <x:c r="F466" s="5"/>
      <x:c r="G466" s="2" t="str">
        <x:f>IF(A466="","",IF(COUNTIFS($A$6:$A$605,A466)&gt;1,"Duplicate",""))</x:f>
      </x:c>
      <x:c r="H466" s="2" t="str">
        <x:f>IF(A466="","",IF(COUNTIFS(Leads!$A$6:$A$505,B466)&lt;&gt;1,"Unknown/duplicate lead",""))</x:f>
      </x:c>
      <x:c r="I466" s="2" t="str">
        <x:f>IF(A466="","",IF(OR(C466="",D466="",AND(D466&lt;&gt;"Pending",E466=""),AND(OR(D466="Held",D466="No-show"),E466&lt;C466)),"Check dates/outcome",""))</x:f>
      </x:c>
    </x:row>
    <x:row r="467" ht="23" customHeight="1">
      <x:c r="A467" s="5"/>
      <x:c r="B467" s="5"/>
      <x:c r="C467" s="6"/>
      <x:c r="D467" s="5"/>
      <x:c r="E467" s="6"/>
      <x:c r="F467" s="5"/>
      <x:c r="G467" s="2" t="str">
        <x:f>IF(A467="","",IF(COUNTIFS($A$6:$A$605,A467)&gt;1,"Duplicate",""))</x:f>
      </x:c>
      <x:c r="H467" s="2" t="str">
        <x:f>IF(A467="","",IF(COUNTIFS(Leads!$A$6:$A$505,B467)&lt;&gt;1,"Unknown/duplicate lead",""))</x:f>
      </x:c>
      <x:c r="I467" s="2" t="str">
        <x:f>IF(A467="","",IF(OR(C467="",D467="",AND(D467&lt;&gt;"Pending",E467=""),AND(OR(D467="Held",D467="No-show"),E467&lt;C467)),"Check dates/outcome",""))</x:f>
      </x:c>
    </x:row>
    <x:row r="468" ht="23" customHeight="1">
      <x:c r="A468" s="5"/>
      <x:c r="B468" s="5"/>
      <x:c r="C468" s="6"/>
      <x:c r="D468" s="5"/>
      <x:c r="E468" s="6"/>
      <x:c r="F468" s="5"/>
      <x:c r="G468" s="2" t="str">
        <x:f>IF(A468="","",IF(COUNTIFS($A$6:$A$605,A468)&gt;1,"Duplicate",""))</x:f>
      </x:c>
      <x:c r="H468" s="2" t="str">
        <x:f>IF(A468="","",IF(COUNTIFS(Leads!$A$6:$A$505,B468)&lt;&gt;1,"Unknown/duplicate lead",""))</x:f>
      </x:c>
      <x:c r="I468" s="2" t="str">
        <x:f>IF(A468="","",IF(OR(C468="",D468="",AND(D468&lt;&gt;"Pending",E468=""),AND(OR(D468="Held",D468="No-show"),E468&lt;C468)),"Check dates/outcome",""))</x:f>
      </x:c>
    </x:row>
    <x:row r="469" ht="23" customHeight="1">
      <x:c r="A469" s="5"/>
      <x:c r="B469" s="5"/>
      <x:c r="C469" s="6"/>
      <x:c r="D469" s="5"/>
      <x:c r="E469" s="6"/>
      <x:c r="F469" s="5"/>
      <x:c r="G469" s="2" t="str">
        <x:f>IF(A469="","",IF(COUNTIFS($A$6:$A$605,A469)&gt;1,"Duplicate",""))</x:f>
      </x:c>
      <x:c r="H469" s="2" t="str">
        <x:f>IF(A469="","",IF(COUNTIFS(Leads!$A$6:$A$505,B469)&lt;&gt;1,"Unknown/duplicate lead",""))</x:f>
      </x:c>
      <x:c r="I469" s="2" t="str">
        <x:f>IF(A469="","",IF(OR(C469="",D469="",AND(D469&lt;&gt;"Pending",E469=""),AND(OR(D469="Held",D469="No-show"),E469&lt;C469)),"Check dates/outcome",""))</x:f>
      </x:c>
    </x:row>
    <x:row r="470" ht="23" customHeight="1">
      <x:c r="A470" s="5"/>
      <x:c r="B470" s="5"/>
      <x:c r="C470" s="6"/>
      <x:c r="D470" s="5"/>
      <x:c r="E470" s="6"/>
      <x:c r="F470" s="5"/>
      <x:c r="G470" s="2" t="str">
        <x:f>IF(A470="","",IF(COUNTIFS($A$6:$A$605,A470)&gt;1,"Duplicate",""))</x:f>
      </x:c>
      <x:c r="H470" s="2" t="str">
        <x:f>IF(A470="","",IF(COUNTIFS(Leads!$A$6:$A$505,B470)&lt;&gt;1,"Unknown/duplicate lead",""))</x:f>
      </x:c>
      <x:c r="I470" s="2" t="str">
        <x:f>IF(A470="","",IF(OR(C470="",D470="",AND(D470&lt;&gt;"Pending",E470=""),AND(OR(D470="Held",D470="No-show"),E470&lt;C470)),"Check dates/outcome",""))</x:f>
      </x:c>
    </x:row>
    <x:row r="471" ht="23" customHeight="1">
      <x:c r="A471" s="5"/>
      <x:c r="B471" s="5"/>
      <x:c r="C471" s="6"/>
      <x:c r="D471" s="5"/>
      <x:c r="E471" s="6"/>
      <x:c r="F471" s="5"/>
      <x:c r="G471" s="2" t="str">
        <x:f>IF(A471="","",IF(COUNTIFS($A$6:$A$605,A471)&gt;1,"Duplicate",""))</x:f>
      </x:c>
      <x:c r="H471" s="2" t="str">
        <x:f>IF(A471="","",IF(COUNTIFS(Leads!$A$6:$A$505,B471)&lt;&gt;1,"Unknown/duplicate lead",""))</x:f>
      </x:c>
      <x:c r="I471" s="2" t="str">
        <x:f>IF(A471="","",IF(OR(C471="",D471="",AND(D471&lt;&gt;"Pending",E471=""),AND(OR(D471="Held",D471="No-show"),E471&lt;C471)),"Check dates/outcome",""))</x:f>
      </x:c>
    </x:row>
    <x:row r="472" ht="23" customHeight="1">
      <x:c r="A472" s="5"/>
      <x:c r="B472" s="5"/>
      <x:c r="C472" s="6"/>
      <x:c r="D472" s="5"/>
      <x:c r="E472" s="6"/>
      <x:c r="F472" s="5"/>
      <x:c r="G472" s="2" t="str">
        <x:f>IF(A472="","",IF(COUNTIFS($A$6:$A$605,A472)&gt;1,"Duplicate",""))</x:f>
      </x:c>
      <x:c r="H472" s="2" t="str">
        <x:f>IF(A472="","",IF(COUNTIFS(Leads!$A$6:$A$505,B472)&lt;&gt;1,"Unknown/duplicate lead",""))</x:f>
      </x:c>
      <x:c r="I472" s="2" t="str">
        <x:f>IF(A472="","",IF(OR(C472="",D472="",AND(D472&lt;&gt;"Pending",E472=""),AND(OR(D472="Held",D472="No-show"),E472&lt;C472)),"Check dates/outcome",""))</x:f>
      </x:c>
    </x:row>
    <x:row r="473" ht="23" customHeight="1">
      <x:c r="A473" s="5"/>
      <x:c r="B473" s="5"/>
      <x:c r="C473" s="6"/>
      <x:c r="D473" s="5"/>
      <x:c r="E473" s="6"/>
      <x:c r="F473" s="5"/>
      <x:c r="G473" s="2" t="str">
        <x:f>IF(A473="","",IF(COUNTIFS($A$6:$A$605,A473)&gt;1,"Duplicate",""))</x:f>
      </x:c>
      <x:c r="H473" s="2" t="str">
        <x:f>IF(A473="","",IF(COUNTIFS(Leads!$A$6:$A$505,B473)&lt;&gt;1,"Unknown/duplicate lead",""))</x:f>
      </x:c>
      <x:c r="I473" s="2" t="str">
        <x:f>IF(A473="","",IF(OR(C473="",D473="",AND(D473&lt;&gt;"Pending",E473=""),AND(OR(D473="Held",D473="No-show"),E473&lt;C473)),"Check dates/outcome",""))</x:f>
      </x:c>
    </x:row>
    <x:row r="474" ht="23" customHeight="1">
      <x:c r="A474" s="5"/>
      <x:c r="B474" s="5"/>
      <x:c r="C474" s="6"/>
      <x:c r="D474" s="5"/>
      <x:c r="E474" s="6"/>
      <x:c r="F474" s="5"/>
      <x:c r="G474" s="2" t="str">
        <x:f>IF(A474="","",IF(COUNTIFS($A$6:$A$605,A474)&gt;1,"Duplicate",""))</x:f>
      </x:c>
      <x:c r="H474" s="2" t="str">
        <x:f>IF(A474="","",IF(COUNTIFS(Leads!$A$6:$A$505,B474)&lt;&gt;1,"Unknown/duplicate lead",""))</x:f>
      </x:c>
      <x:c r="I474" s="2" t="str">
        <x:f>IF(A474="","",IF(OR(C474="",D474="",AND(D474&lt;&gt;"Pending",E474=""),AND(OR(D474="Held",D474="No-show"),E474&lt;C474)),"Check dates/outcome",""))</x:f>
      </x:c>
    </x:row>
    <x:row r="475" ht="23" customHeight="1">
      <x:c r="A475" s="5"/>
      <x:c r="B475" s="5"/>
      <x:c r="C475" s="6"/>
      <x:c r="D475" s="5"/>
      <x:c r="E475" s="6"/>
      <x:c r="F475" s="5"/>
      <x:c r="G475" s="2" t="str">
        <x:f>IF(A475="","",IF(COUNTIFS($A$6:$A$605,A475)&gt;1,"Duplicate",""))</x:f>
      </x:c>
      <x:c r="H475" s="2" t="str">
        <x:f>IF(A475="","",IF(COUNTIFS(Leads!$A$6:$A$505,B475)&lt;&gt;1,"Unknown/duplicate lead",""))</x:f>
      </x:c>
      <x:c r="I475" s="2" t="str">
        <x:f>IF(A475="","",IF(OR(C475="",D475="",AND(D475&lt;&gt;"Pending",E475=""),AND(OR(D475="Held",D475="No-show"),E475&lt;C475)),"Check dates/outcome",""))</x:f>
      </x:c>
    </x:row>
    <x:row r="476" ht="23" customHeight="1">
      <x:c r="A476" s="5"/>
      <x:c r="B476" s="5"/>
      <x:c r="C476" s="6"/>
      <x:c r="D476" s="5"/>
      <x:c r="E476" s="6"/>
      <x:c r="F476" s="5"/>
      <x:c r="G476" s="2" t="str">
        <x:f>IF(A476="","",IF(COUNTIFS($A$6:$A$605,A476)&gt;1,"Duplicate",""))</x:f>
      </x:c>
      <x:c r="H476" s="2" t="str">
        <x:f>IF(A476="","",IF(COUNTIFS(Leads!$A$6:$A$505,B476)&lt;&gt;1,"Unknown/duplicate lead",""))</x:f>
      </x:c>
      <x:c r="I476" s="2" t="str">
        <x:f>IF(A476="","",IF(OR(C476="",D476="",AND(D476&lt;&gt;"Pending",E476=""),AND(OR(D476="Held",D476="No-show"),E476&lt;C476)),"Check dates/outcome",""))</x:f>
      </x:c>
    </x:row>
    <x:row r="477" ht="23" customHeight="1">
      <x:c r="A477" s="5"/>
      <x:c r="B477" s="5"/>
      <x:c r="C477" s="6"/>
      <x:c r="D477" s="5"/>
      <x:c r="E477" s="6"/>
      <x:c r="F477" s="5"/>
      <x:c r="G477" s="2" t="str">
        <x:f>IF(A477="","",IF(COUNTIFS($A$6:$A$605,A477)&gt;1,"Duplicate",""))</x:f>
      </x:c>
      <x:c r="H477" s="2" t="str">
        <x:f>IF(A477="","",IF(COUNTIFS(Leads!$A$6:$A$505,B477)&lt;&gt;1,"Unknown/duplicate lead",""))</x:f>
      </x:c>
      <x:c r="I477" s="2" t="str">
        <x:f>IF(A477="","",IF(OR(C477="",D477="",AND(D477&lt;&gt;"Pending",E477=""),AND(OR(D477="Held",D477="No-show"),E477&lt;C477)),"Check dates/outcome",""))</x:f>
      </x:c>
    </x:row>
    <x:row r="478" ht="23" customHeight="1">
      <x:c r="A478" s="5"/>
      <x:c r="B478" s="5"/>
      <x:c r="C478" s="6"/>
      <x:c r="D478" s="5"/>
      <x:c r="E478" s="6"/>
      <x:c r="F478" s="5"/>
      <x:c r="G478" s="2" t="str">
        <x:f>IF(A478="","",IF(COUNTIFS($A$6:$A$605,A478)&gt;1,"Duplicate",""))</x:f>
      </x:c>
      <x:c r="H478" s="2" t="str">
        <x:f>IF(A478="","",IF(COUNTIFS(Leads!$A$6:$A$505,B478)&lt;&gt;1,"Unknown/duplicate lead",""))</x:f>
      </x:c>
      <x:c r="I478" s="2" t="str">
        <x:f>IF(A478="","",IF(OR(C478="",D478="",AND(D478&lt;&gt;"Pending",E478=""),AND(OR(D478="Held",D478="No-show"),E478&lt;C478)),"Check dates/outcome",""))</x:f>
      </x:c>
    </x:row>
    <x:row r="479" ht="23" customHeight="1">
      <x:c r="A479" s="5"/>
      <x:c r="B479" s="5"/>
      <x:c r="C479" s="6"/>
      <x:c r="D479" s="5"/>
      <x:c r="E479" s="6"/>
      <x:c r="F479" s="5"/>
      <x:c r="G479" s="2" t="str">
        <x:f>IF(A479="","",IF(COUNTIFS($A$6:$A$605,A479)&gt;1,"Duplicate",""))</x:f>
      </x:c>
      <x:c r="H479" s="2" t="str">
        <x:f>IF(A479="","",IF(COUNTIFS(Leads!$A$6:$A$505,B479)&lt;&gt;1,"Unknown/duplicate lead",""))</x:f>
      </x:c>
      <x:c r="I479" s="2" t="str">
        <x:f>IF(A479="","",IF(OR(C479="",D479="",AND(D479&lt;&gt;"Pending",E479=""),AND(OR(D479="Held",D479="No-show"),E479&lt;C479)),"Check dates/outcome",""))</x:f>
      </x:c>
    </x:row>
    <x:row r="480" ht="23" customHeight="1">
      <x:c r="A480" s="5"/>
      <x:c r="B480" s="5"/>
      <x:c r="C480" s="6"/>
      <x:c r="D480" s="5"/>
      <x:c r="E480" s="6"/>
      <x:c r="F480" s="5"/>
      <x:c r="G480" s="2" t="str">
        <x:f>IF(A480="","",IF(COUNTIFS($A$6:$A$605,A480)&gt;1,"Duplicate",""))</x:f>
      </x:c>
      <x:c r="H480" s="2" t="str">
        <x:f>IF(A480="","",IF(COUNTIFS(Leads!$A$6:$A$505,B480)&lt;&gt;1,"Unknown/duplicate lead",""))</x:f>
      </x:c>
      <x:c r="I480" s="2" t="str">
        <x:f>IF(A480="","",IF(OR(C480="",D480="",AND(D480&lt;&gt;"Pending",E480=""),AND(OR(D480="Held",D480="No-show"),E480&lt;C480)),"Check dates/outcome",""))</x:f>
      </x:c>
    </x:row>
    <x:row r="481" ht="23" customHeight="1">
      <x:c r="A481" s="5"/>
      <x:c r="B481" s="5"/>
      <x:c r="C481" s="6"/>
      <x:c r="D481" s="5"/>
      <x:c r="E481" s="6"/>
      <x:c r="F481" s="5"/>
      <x:c r="G481" s="2" t="str">
        <x:f>IF(A481="","",IF(COUNTIFS($A$6:$A$605,A481)&gt;1,"Duplicate",""))</x:f>
      </x:c>
      <x:c r="H481" s="2" t="str">
        <x:f>IF(A481="","",IF(COUNTIFS(Leads!$A$6:$A$505,B481)&lt;&gt;1,"Unknown/duplicate lead",""))</x:f>
      </x:c>
      <x:c r="I481" s="2" t="str">
        <x:f>IF(A481="","",IF(OR(C481="",D481="",AND(D481&lt;&gt;"Pending",E481=""),AND(OR(D481="Held",D481="No-show"),E481&lt;C481)),"Check dates/outcome",""))</x:f>
      </x:c>
    </x:row>
    <x:row r="482" ht="23" customHeight="1">
      <x:c r="A482" s="5"/>
      <x:c r="B482" s="5"/>
      <x:c r="C482" s="6"/>
      <x:c r="D482" s="5"/>
      <x:c r="E482" s="6"/>
      <x:c r="F482" s="5"/>
      <x:c r="G482" s="2" t="str">
        <x:f>IF(A482="","",IF(COUNTIFS($A$6:$A$605,A482)&gt;1,"Duplicate",""))</x:f>
      </x:c>
      <x:c r="H482" s="2" t="str">
        <x:f>IF(A482="","",IF(COUNTIFS(Leads!$A$6:$A$505,B482)&lt;&gt;1,"Unknown/duplicate lead",""))</x:f>
      </x:c>
      <x:c r="I482" s="2" t="str">
        <x:f>IF(A482="","",IF(OR(C482="",D482="",AND(D482&lt;&gt;"Pending",E482=""),AND(OR(D482="Held",D482="No-show"),E482&lt;C482)),"Check dates/outcome",""))</x:f>
      </x:c>
    </x:row>
    <x:row r="483" ht="23" customHeight="1">
      <x:c r="A483" s="5"/>
      <x:c r="B483" s="5"/>
      <x:c r="C483" s="6"/>
      <x:c r="D483" s="5"/>
      <x:c r="E483" s="6"/>
      <x:c r="F483" s="5"/>
      <x:c r="G483" s="2" t="str">
        <x:f>IF(A483="","",IF(COUNTIFS($A$6:$A$605,A483)&gt;1,"Duplicate",""))</x:f>
      </x:c>
      <x:c r="H483" s="2" t="str">
        <x:f>IF(A483="","",IF(COUNTIFS(Leads!$A$6:$A$505,B483)&lt;&gt;1,"Unknown/duplicate lead",""))</x:f>
      </x:c>
      <x:c r="I483" s="2" t="str">
        <x:f>IF(A483="","",IF(OR(C483="",D483="",AND(D483&lt;&gt;"Pending",E483=""),AND(OR(D483="Held",D483="No-show"),E483&lt;C483)),"Check dates/outcome",""))</x:f>
      </x:c>
    </x:row>
    <x:row r="484" ht="23" customHeight="1">
      <x:c r="A484" s="5"/>
      <x:c r="B484" s="5"/>
      <x:c r="C484" s="6"/>
      <x:c r="D484" s="5"/>
      <x:c r="E484" s="6"/>
      <x:c r="F484" s="5"/>
      <x:c r="G484" s="2" t="str">
        <x:f>IF(A484="","",IF(COUNTIFS($A$6:$A$605,A484)&gt;1,"Duplicate",""))</x:f>
      </x:c>
      <x:c r="H484" s="2" t="str">
        <x:f>IF(A484="","",IF(COUNTIFS(Leads!$A$6:$A$505,B484)&lt;&gt;1,"Unknown/duplicate lead",""))</x:f>
      </x:c>
      <x:c r="I484" s="2" t="str">
        <x:f>IF(A484="","",IF(OR(C484="",D484="",AND(D484&lt;&gt;"Pending",E484=""),AND(OR(D484="Held",D484="No-show"),E484&lt;C484)),"Check dates/outcome",""))</x:f>
      </x:c>
    </x:row>
    <x:row r="485" ht="23" customHeight="1">
      <x:c r="A485" s="5"/>
      <x:c r="B485" s="5"/>
      <x:c r="C485" s="6"/>
      <x:c r="D485" s="5"/>
      <x:c r="E485" s="6"/>
      <x:c r="F485" s="5"/>
      <x:c r="G485" s="2" t="str">
        <x:f>IF(A485="","",IF(COUNTIFS($A$6:$A$605,A485)&gt;1,"Duplicate",""))</x:f>
      </x:c>
      <x:c r="H485" s="2" t="str">
        <x:f>IF(A485="","",IF(COUNTIFS(Leads!$A$6:$A$505,B485)&lt;&gt;1,"Unknown/duplicate lead",""))</x:f>
      </x:c>
      <x:c r="I485" s="2" t="str">
        <x:f>IF(A485="","",IF(OR(C485="",D485="",AND(D485&lt;&gt;"Pending",E485=""),AND(OR(D485="Held",D485="No-show"),E485&lt;C485)),"Check dates/outcome",""))</x:f>
      </x:c>
    </x:row>
    <x:row r="486" ht="23" customHeight="1">
      <x:c r="A486" s="5"/>
      <x:c r="B486" s="5"/>
      <x:c r="C486" s="6"/>
      <x:c r="D486" s="5"/>
      <x:c r="E486" s="6"/>
      <x:c r="F486" s="5"/>
      <x:c r="G486" s="2" t="str">
        <x:f>IF(A486="","",IF(COUNTIFS($A$6:$A$605,A486)&gt;1,"Duplicate",""))</x:f>
      </x:c>
      <x:c r="H486" s="2" t="str">
        <x:f>IF(A486="","",IF(COUNTIFS(Leads!$A$6:$A$505,B486)&lt;&gt;1,"Unknown/duplicate lead",""))</x:f>
      </x:c>
      <x:c r="I486" s="2" t="str">
        <x:f>IF(A486="","",IF(OR(C486="",D486="",AND(D486&lt;&gt;"Pending",E486=""),AND(OR(D486="Held",D486="No-show"),E486&lt;C486)),"Check dates/outcome",""))</x:f>
      </x:c>
    </x:row>
    <x:row r="487" ht="23" customHeight="1">
      <x:c r="A487" s="5"/>
      <x:c r="B487" s="5"/>
      <x:c r="C487" s="6"/>
      <x:c r="D487" s="5"/>
      <x:c r="E487" s="6"/>
      <x:c r="F487" s="5"/>
      <x:c r="G487" s="2" t="str">
        <x:f>IF(A487="","",IF(COUNTIFS($A$6:$A$605,A487)&gt;1,"Duplicate",""))</x:f>
      </x:c>
      <x:c r="H487" s="2" t="str">
        <x:f>IF(A487="","",IF(COUNTIFS(Leads!$A$6:$A$505,B487)&lt;&gt;1,"Unknown/duplicate lead",""))</x:f>
      </x:c>
      <x:c r="I487" s="2" t="str">
        <x:f>IF(A487="","",IF(OR(C487="",D487="",AND(D487&lt;&gt;"Pending",E487=""),AND(OR(D487="Held",D487="No-show"),E487&lt;C487)),"Check dates/outcome",""))</x:f>
      </x:c>
    </x:row>
    <x:row r="488" ht="23" customHeight="1">
      <x:c r="A488" s="5"/>
      <x:c r="B488" s="5"/>
      <x:c r="C488" s="6"/>
      <x:c r="D488" s="5"/>
      <x:c r="E488" s="6"/>
      <x:c r="F488" s="5"/>
      <x:c r="G488" s="2" t="str">
        <x:f>IF(A488="","",IF(COUNTIFS($A$6:$A$605,A488)&gt;1,"Duplicate",""))</x:f>
      </x:c>
      <x:c r="H488" s="2" t="str">
        <x:f>IF(A488="","",IF(COUNTIFS(Leads!$A$6:$A$505,B488)&lt;&gt;1,"Unknown/duplicate lead",""))</x:f>
      </x:c>
      <x:c r="I488" s="2" t="str">
        <x:f>IF(A488="","",IF(OR(C488="",D488="",AND(D488&lt;&gt;"Pending",E488=""),AND(OR(D488="Held",D488="No-show"),E488&lt;C488)),"Check dates/outcome",""))</x:f>
      </x:c>
    </x:row>
    <x:row r="489" ht="23" customHeight="1">
      <x:c r="A489" s="5"/>
      <x:c r="B489" s="5"/>
      <x:c r="C489" s="6"/>
      <x:c r="D489" s="5"/>
      <x:c r="E489" s="6"/>
      <x:c r="F489" s="5"/>
      <x:c r="G489" s="2" t="str">
        <x:f>IF(A489="","",IF(COUNTIFS($A$6:$A$605,A489)&gt;1,"Duplicate",""))</x:f>
      </x:c>
      <x:c r="H489" s="2" t="str">
        <x:f>IF(A489="","",IF(COUNTIFS(Leads!$A$6:$A$505,B489)&lt;&gt;1,"Unknown/duplicate lead",""))</x:f>
      </x:c>
      <x:c r="I489" s="2" t="str">
        <x:f>IF(A489="","",IF(OR(C489="",D489="",AND(D489&lt;&gt;"Pending",E489=""),AND(OR(D489="Held",D489="No-show"),E489&lt;C489)),"Check dates/outcome",""))</x:f>
      </x:c>
    </x:row>
    <x:row r="490" ht="23" customHeight="1">
      <x:c r="A490" s="5"/>
      <x:c r="B490" s="5"/>
      <x:c r="C490" s="6"/>
      <x:c r="D490" s="5"/>
      <x:c r="E490" s="6"/>
      <x:c r="F490" s="5"/>
      <x:c r="G490" s="2" t="str">
        <x:f>IF(A490="","",IF(COUNTIFS($A$6:$A$605,A490)&gt;1,"Duplicate",""))</x:f>
      </x:c>
      <x:c r="H490" s="2" t="str">
        <x:f>IF(A490="","",IF(COUNTIFS(Leads!$A$6:$A$505,B490)&lt;&gt;1,"Unknown/duplicate lead",""))</x:f>
      </x:c>
      <x:c r="I490" s="2" t="str">
        <x:f>IF(A490="","",IF(OR(C490="",D490="",AND(D490&lt;&gt;"Pending",E490=""),AND(OR(D490="Held",D490="No-show"),E490&lt;C490)),"Check dates/outcome",""))</x:f>
      </x:c>
    </x:row>
    <x:row r="491" ht="23" customHeight="1">
      <x:c r="A491" s="5"/>
      <x:c r="B491" s="5"/>
      <x:c r="C491" s="6"/>
      <x:c r="D491" s="5"/>
      <x:c r="E491" s="6"/>
      <x:c r="F491" s="5"/>
      <x:c r="G491" s="2" t="str">
        <x:f>IF(A491="","",IF(COUNTIFS($A$6:$A$605,A491)&gt;1,"Duplicate",""))</x:f>
      </x:c>
      <x:c r="H491" s="2" t="str">
        <x:f>IF(A491="","",IF(COUNTIFS(Leads!$A$6:$A$505,B491)&lt;&gt;1,"Unknown/duplicate lead",""))</x:f>
      </x:c>
      <x:c r="I491" s="2" t="str">
        <x:f>IF(A491="","",IF(OR(C491="",D491="",AND(D491&lt;&gt;"Pending",E491=""),AND(OR(D491="Held",D491="No-show"),E491&lt;C491)),"Check dates/outcome",""))</x:f>
      </x:c>
    </x:row>
    <x:row r="492" ht="23" customHeight="1">
      <x:c r="A492" s="5"/>
      <x:c r="B492" s="5"/>
      <x:c r="C492" s="6"/>
      <x:c r="D492" s="5"/>
      <x:c r="E492" s="6"/>
      <x:c r="F492" s="5"/>
      <x:c r="G492" s="2" t="str">
        <x:f>IF(A492="","",IF(COUNTIFS($A$6:$A$605,A492)&gt;1,"Duplicate",""))</x:f>
      </x:c>
      <x:c r="H492" s="2" t="str">
        <x:f>IF(A492="","",IF(COUNTIFS(Leads!$A$6:$A$505,B492)&lt;&gt;1,"Unknown/duplicate lead",""))</x:f>
      </x:c>
      <x:c r="I492" s="2" t="str">
        <x:f>IF(A492="","",IF(OR(C492="",D492="",AND(D492&lt;&gt;"Pending",E492=""),AND(OR(D492="Held",D492="No-show"),E492&lt;C492)),"Check dates/outcome",""))</x:f>
      </x:c>
    </x:row>
    <x:row r="493" ht="23" customHeight="1">
      <x:c r="A493" s="5"/>
      <x:c r="B493" s="5"/>
      <x:c r="C493" s="6"/>
      <x:c r="D493" s="5"/>
      <x:c r="E493" s="6"/>
      <x:c r="F493" s="5"/>
      <x:c r="G493" s="2" t="str">
        <x:f>IF(A493="","",IF(COUNTIFS($A$6:$A$605,A493)&gt;1,"Duplicate",""))</x:f>
      </x:c>
      <x:c r="H493" s="2" t="str">
        <x:f>IF(A493="","",IF(COUNTIFS(Leads!$A$6:$A$505,B493)&lt;&gt;1,"Unknown/duplicate lead",""))</x:f>
      </x:c>
      <x:c r="I493" s="2" t="str">
        <x:f>IF(A493="","",IF(OR(C493="",D493="",AND(D493&lt;&gt;"Pending",E493=""),AND(OR(D493="Held",D493="No-show"),E493&lt;C493)),"Check dates/outcome",""))</x:f>
      </x:c>
    </x:row>
    <x:row r="494" ht="23" customHeight="1">
      <x:c r="A494" s="5"/>
      <x:c r="B494" s="5"/>
      <x:c r="C494" s="6"/>
      <x:c r="D494" s="5"/>
      <x:c r="E494" s="6"/>
      <x:c r="F494" s="5"/>
      <x:c r="G494" s="2" t="str">
        <x:f>IF(A494="","",IF(COUNTIFS($A$6:$A$605,A494)&gt;1,"Duplicate",""))</x:f>
      </x:c>
      <x:c r="H494" s="2" t="str">
        <x:f>IF(A494="","",IF(COUNTIFS(Leads!$A$6:$A$505,B494)&lt;&gt;1,"Unknown/duplicate lead",""))</x:f>
      </x:c>
      <x:c r="I494" s="2" t="str">
        <x:f>IF(A494="","",IF(OR(C494="",D494="",AND(D494&lt;&gt;"Pending",E494=""),AND(OR(D494="Held",D494="No-show"),E494&lt;C494)),"Check dates/outcome",""))</x:f>
      </x:c>
    </x:row>
    <x:row r="495" ht="23" customHeight="1">
      <x:c r="A495" s="5"/>
      <x:c r="B495" s="5"/>
      <x:c r="C495" s="6"/>
      <x:c r="D495" s="5"/>
      <x:c r="E495" s="6"/>
      <x:c r="F495" s="5"/>
      <x:c r="G495" s="2" t="str">
        <x:f>IF(A495="","",IF(COUNTIFS($A$6:$A$605,A495)&gt;1,"Duplicate",""))</x:f>
      </x:c>
      <x:c r="H495" s="2" t="str">
        <x:f>IF(A495="","",IF(COUNTIFS(Leads!$A$6:$A$505,B495)&lt;&gt;1,"Unknown/duplicate lead",""))</x:f>
      </x:c>
      <x:c r="I495" s="2" t="str">
        <x:f>IF(A495="","",IF(OR(C495="",D495="",AND(D495&lt;&gt;"Pending",E495=""),AND(OR(D495="Held",D495="No-show"),E495&lt;C495)),"Check dates/outcome",""))</x:f>
      </x:c>
    </x:row>
    <x:row r="496" ht="23" customHeight="1">
      <x:c r="A496" s="5"/>
      <x:c r="B496" s="5"/>
      <x:c r="C496" s="6"/>
      <x:c r="D496" s="5"/>
      <x:c r="E496" s="6"/>
      <x:c r="F496" s="5"/>
      <x:c r="G496" s="2" t="str">
        <x:f>IF(A496="","",IF(COUNTIFS($A$6:$A$605,A496)&gt;1,"Duplicate",""))</x:f>
      </x:c>
      <x:c r="H496" s="2" t="str">
        <x:f>IF(A496="","",IF(COUNTIFS(Leads!$A$6:$A$505,B496)&lt;&gt;1,"Unknown/duplicate lead",""))</x:f>
      </x:c>
      <x:c r="I496" s="2" t="str">
        <x:f>IF(A496="","",IF(OR(C496="",D496="",AND(D496&lt;&gt;"Pending",E496=""),AND(OR(D496="Held",D496="No-show"),E496&lt;C496)),"Check dates/outcome",""))</x:f>
      </x:c>
    </x:row>
    <x:row r="497" ht="23" customHeight="1">
      <x:c r="A497" s="5"/>
      <x:c r="B497" s="5"/>
      <x:c r="C497" s="6"/>
      <x:c r="D497" s="5"/>
      <x:c r="E497" s="6"/>
      <x:c r="F497" s="5"/>
      <x:c r="G497" s="2" t="str">
        <x:f>IF(A497="","",IF(COUNTIFS($A$6:$A$605,A497)&gt;1,"Duplicate",""))</x:f>
      </x:c>
      <x:c r="H497" s="2" t="str">
        <x:f>IF(A497="","",IF(COUNTIFS(Leads!$A$6:$A$505,B497)&lt;&gt;1,"Unknown/duplicate lead",""))</x:f>
      </x:c>
      <x:c r="I497" s="2" t="str">
        <x:f>IF(A497="","",IF(OR(C497="",D497="",AND(D497&lt;&gt;"Pending",E497=""),AND(OR(D497="Held",D497="No-show"),E497&lt;C497)),"Check dates/outcome",""))</x:f>
      </x:c>
    </x:row>
    <x:row r="498" ht="23" customHeight="1">
      <x:c r="A498" s="5"/>
      <x:c r="B498" s="5"/>
      <x:c r="C498" s="6"/>
      <x:c r="D498" s="5"/>
      <x:c r="E498" s="6"/>
      <x:c r="F498" s="5"/>
      <x:c r="G498" s="2" t="str">
        <x:f>IF(A498="","",IF(COUNTIFS($A$6:$A$605,A498)&gt;1,"Duplicate",""))</x:f>
      </x:c>
      <x:c r="H498" s="2" t="str">
        <x:f>IF(A498="","",IF(COUNTIFS(Leads!$A$6:$A$505,B498)&lt;&gt;1,"Unknown/duplicate lead",""))</x:f>
      </x:c>
      <x:c r="I498" s="2" t="str">
        <x:f>IF(A498="","",IF(OR(C498="",D498="",AND(D498&lt;&gt;"Pending",E498=""),AND(OR(D498="Held",D498="No-show"),E498&lt;C498)),"Check dates/outcome",""))</x:f>
      </x:c>
    </x:row>
    <x:row r="499" ht="23" customHeight="1">
      <x:c r="A499" s="5"/>
      <x:c r="B499" s="5"/>
      <x:c r="C499" s="6"/>
      <x:c r="D499" s="5"/>
      <x:c r="E499" s="6"/>
      <x:c r="F499" s="5"/>
      <x:c r="G499" s="2" t="str">
        <x:f>IF(A499="","",IF(COUNTIFS($A$6:$A$605,A499)&gt;1,"Duplicate",""))</x:f>
      </x:c>
      <x:c r="H499" s="2" t="str">
        <x:f>IF(A499="","",IF(COUNTIFS(Leads!$A$6:$A$505,B499)&lt;&gt;1,"Unknown/duplicate lead",""))</x:f>
      </x:c>
      <x:c r="I499" s="2" t="str">
        <x:f>IF(A499="","",IF(OR(C499="",D499="",AND(D499&lt;&gt;"Pending",E499=""),AND(OR(D499="Held",D499="No-show"),E499&lt;C499)),"Check dates/outcome",""))</x:f>
      </x:c>
    </x:row>
    <x:row r="500" ht="23" customHeight="1">
      <x:c r="A500" s="5"/>
      <x:c r="B500" s="5"/>
      <x:c r="C500" s="6"/>
      <x:c r="D500" s="5"/>
      <x:c r="E500" s="6"/>
      <x:c r="F500" s="5"/>
      <x:c r="G500" s="2" t="str">
        <x:f>IF(A500="","",IF(COUNTIFS($A$6:$A$605,A500)&gt;1,"Duplicate",""))</x:f>
      </x:c>
      <x:c r="H500" s="2" t="str">
        <x:f>IF(A500="","",IF(COUNTIFS(Leads!$A$6:$A$505,B500)&lt;&gt;1,"Unknown/duplicate lead",""))</x:f>
      </x:c>
      <x:c r="I500" s="2" t="str">
        <x:f>IF(A500="","",IF(OR(C500="",D500="",AND(D500&lt;&gt;"Pending",E500=""),AND(OR(D500="Held",D500="No-show"),E500&lt;C500)),"Check dates/outcome",""))</x:f>
      </x:c>
    </x:row>
    <x:row r="501" ht="23" customHeight="1">
      <x:c r="A501" s="5"/>
      <x:c r="B501" s="5"/>
      <x:c r="C501" s="6"/>
      <x:c r="D501" s="5"/>
      <x:c r="E501" s="6"/>
      <x:c r="F501" s="5"/>
      <x:c r="G501" s="2" t="str">
        <x:f>IF(A501="","",IF(COUNTIFS($A$6:$A$605,A501)&gt;1,"Duplicate",""))</x:f>
      </x:c>
      <x:c r="H501" s="2" t="str">
        <x:f>IF(A501="","",IF(COUNTIFS(Leads!$A$6:$A$505,B501)&lt;&gt;1,"Unknown/duplicate lead",""))</x:f>
      </x:c>
      <x:c r="I501" s="2" t="str">
        <x:f>IF(A501="","",IF(OR(C501="",D501="",AND(D501&lt;&gt;"Pending",E501=""),AND(OR(D501="Held",D501="No-show"),E501&lt;C501)),"Check dates/outcome",""))</x:f>
      </x:c>
    </x:row>
    <x:row r="502" ht="23" customHeight="1">
      <x:c r="A502" s="5"/>
      <x:c r="B502" s="5"/>
      <x:c r="C502" s="6"/>
      <x:c r="D502" s="5"/>
      <x:c r="E502" s="6"/>
      <x:c r="F502" s="5"/>
      <x:c r="G502" s="2" t="str">
        <x:f>IF(A502="","",IF(COUNTIFS($A$6:$A$605,A502)&gt;1,"Duplicate",""))</x:f>
      </x:c>
      <x:c r="H502" s="2" t="str">
        <x:f>IF(A502="","",IF(COUNTIFS(Leads!$A$6:$A$505,B502)&lt;&gt;1,"Unknown/duplicate lead",""))</x:f>
      </x:c>
      <x:c r="I502" s="2" t="str">
        <x:f>IF(A502="","",IF(OR(C502="",D502="",AND(D502&lt;&gt;"Pending",E502=""),AND(OR(D502="Held",D502="No-show"),E502&lt;C502)),"Check dates/outcome",""))</x:f>
      </x:c>
    </x:row>
    <x:row r="503" ht="23" customHeight="1">
      <x:c r="A503" s="5"/>
      <x:c r="B503" s="5"/>
      <x:c r="C503" s="6"/>
      <x:c r="D503" s="5"/>
      <x:c r="E503" s="6"/>
      <x:c r="F503" s="5"/>
      <x:c r="G503" s="2" t="str">
        <x:f>IF(A503="","",IF(COUNTIFS($A$6:$A$605,A503)&gt;1,"Duplicate",""))</x:f>
      </x:c>
      <x:c r="H503" s="2" t="str">
        <x:f>IF(A503="","",IF(COUNTIFS(Leads!$A$6:$A$505,B503)&lt;&gt;1,"Unknown/duplicate lead",""))</x:f>
      </x:c>
      <x:c r="I503" s="2" t="str">
        <x:f>IF(A503="","",IF(OR(C503="",D503="",AND(D503&lt;&gt;"Pending",E503=""),AND(OR(D503="Held",D503="No-show"),E503&lt;C503)),"Check dates/outcome",""))</x:f>
      </x:c>
    </x:row>
    <x:row r="504" ht="23" customHeight="1">
      <x:c r="A504" s="5"/>
      <x:c r="B504" s="5"/>
      <x:c r="C504" s="6"/>
      <x:c r="D504" s="5"/>
      <x:c r="E504" s="6"/>
      <x:c r="F504" s="5"/>
      <x:c r="G504" s="2" t="str">
        <x:f>IF(A504="","",IF(COUNTIFS($A$6:$A$605,A504)&gt;1,"Duplicate",""))</x:f>
      </x:c>
      <x:c r="H504" s="2" t="str">
        <x:f>IF(A504="","",IF(COUNTIFS(Leads!$A$6:$A$505,B504)&lt;&gt;1,"Unknown/duplicate lead",""))</x:f>
      </x:c>
      <x:c r="I504" s="2" t="str">
        <x:f>IF(A504="","",IF(OR(C504="",D504="",AND(D504&lt;&gt;"Pending",E504=""),AND(OR(D504="Held",D504="No-show"),E504&lt;C504)),"Check dates/outcome",""))</x:f>
      </x:c>
    </x:row>
    <x:row r="505" ht="23" customHeight="1">
      <x:c r="A505" s="5"/>
      <x:c r="B505" s="5"/>
      <x:c r="C505" s="6"/>
      <x:c r="D505" s="5"/>
      <x:c r="E505" s="6"/>
      <x:c r="F505" s="5"/>
      <x:c r="G505" s="2" t="str">
        <x:f>IF(A505="","",IF(COUNTIFS($A$6:$A$605,A505)&gt;1,"Duplicate",""))</x:f>
      </x:c>
      <x:c r="H505" s="2" t="str">
        <x:f>IF(A505="","",IF(COUNTIFS(Leads!$A$6:$A$505,B505)&lt;&gt;1,"Unknown/duplicate lead",""))</x:f>
      </x:c>
      <x:c r="I505" s="2" t="str">
        <x:f>IF(A505="","",IF(OR(C505="",D505="",AND(D505&lt;&gt;"Pending",E505=""),AND(OR(D505="Held",D505="No-show"),E505&lt;C505)),"Check dates/outcome",""))</x:f>
      </x:c>
    </x:row>
    <x:row r="506" ht="23" customHeight="1">
      <x:c r="A506" s="5"/>
      <x:c r="B506" s="5"/>
      <x:c r="C506" s="6"/>
      <x:c r="D506" s="5"/>
      <x:c r="E506" s="6"/>
      <x:c r="F506" s="5"/>
      <x:c r="G506" s="2" t="str">
        <x:f>IF(A506="","",IF(COUNTIFS($A$6:$A$605,A506)&gt;1,"Duplicate",""))</x:f>
      </x:c>
      <x:c r="H506" s="2" t="str">
        <x:f>IF(A506="","",IF(COUNTIFS(Leads!$A$6:$A$505,B506)&lt;&gt;1,"Unknown/duplicate lead",""))</x:f>
      </x:c>
      <x:c r="I506" s="2" t="str">
        <x:f>IF(A506="","",IF(OR(C506="",D506="",AND(D506&lt;&gt;"Pending",E506=""),AND(OR(D506="Held",D506="No-show"),E506&lt;C506)),"Check dates/outcome",""))</x:f>
      </x:c>
    </x:row>
    <x:row r="507" ht="23" customHeight="1">
      <x:c r="A507" s="5"/>
      <x:c r="B507" s="5"/>
      <x:c r="C507" s="6"/>
      <x:c r="D507" s="5"/>
      <x:c r="E507" s="6"/>
      <x:c r="F507" s="5"/>
      <x:c r="G507" s="2" t="str">
        <x:f>IF(A507="","",IF(COUNTIFS($A$6:$A$605,A507)&gt;1,"Duplicate",""))</x:f>
      </x:c>
      <x:c r="H507" s="2" t="str">
        <x:f>IF(A507="","",IF(COUNTIFS(Leads!$A$6:$A$505,B507)&lt;&gt;1,"Unknown/duplicate lead",""))</x:f>
      </x:c>
      <x:c r="I507" s="2" t="str">
        <x:f>IF(A507="","",IF(OR(C507="",D507="",AND(D507&lt;&gt;"Pending",E507=""),AND(OR(D507="Held",D507="No-show"),E507&lt;C507)),"Check dates/outcome",""))</x:f>
      </x:c>
    </x:row>
    <x:row r="508" ht="23" customHeight="1">
      <x:c r="A508" s="5"/>
      <x:c r="B508" s="5"/>
      <x:c r="C508" s="6"/>
      <x:c r="D508" s="5"/>
      <x:c r="E508" s="6"/>
      <x:c r="F508" s="5"/>
      <x:c r="G508" s="2" t="str">
        <x:f>IF(A508="","",IF(COUNTIFS($A$6:$A$605,A508)&gt;1,"Duplicate",""))</x:f>
      </x:c>
      <x:c r="H508" s="2" t="str">
        <x:f>IF(A508="","",IF(COUNTIFS(Leads!$A$6:$A$505,B508)&lt;&gt;1,"Unknown/duplicate lead",""))</x:f>
      </x:c>
      <x:c r="I508" s="2" t="str">
        <x:f>IF(A508="","",IF(OR(C508="",D508="",AND(D508&lt;&gt;"Pending",E508=""),AND(OR(D508="Held",D508="No-show"),E508&lt;C508)),"Check dates/outcome",""))</x:f>
      </x:c>
    </x:row>
    <x:row r="509" ht="23" customHeight="1">
      <x:c r="A509" s="5"/>
      <x:c r="B509" s="5"/>
      <x:c r="C509" s="6"/>
      <x:c r="D509" s="5"/>
      <x:c r="E509" s="6"/>
      <x:c r="F509" s="5"/>
      <x:c r="G509" s="2" t="str">
        <x:f>IF(A509="","",IF(COUNTIFS($A$6:$A$605,A509)&gt;1,"Duplicate",""))</x:f>
      </x:c>
      <x:c r="H509" s="2" t="str">
        <x:f>IF(A509="","",IF(COUNTIFS(Leads!$A$6:$A$505,B509)&lt;&gt;1,"Unknown/duplicate lead",""))</x:f>
      </x:c>
      <x:c r="I509" s="2" t="str">
        <x:f>IF(A509="","",IF(OR(C509="",D509="",AND(D509&lt;&gt;"Pending",E509=""),AND(OR(D509="Held",D509="No-show"),E509&lt;C509)),"Check dates/outcome",""))</x:f>
      </x:c>
    </x:row>
    <x:row r="510" ht="23" customHeight="1">
      <x:c r="A510" s="5"/>
      <x:c r="B510" s="5"/>
      <x:c r="C510" s="6"/>
      <x:c r="D510" s="5"/>
      <x:c r="E510" s="6"/>
      <x:c r="F510" s="5"/>
      <x:c r="G510" s="2" t="str">
        <x:f>IF(A510="","",IF(COUNTIFS($A$6:$A$605,A510)&gt;1,"Duplicate",""))</x:f>
      </x:c>
      <x:c r="H510" s="2" t="str">
        <x:f>IF(A510="","",IF(COUNTIFS(Leads!$A$6:$A$505,B510)&lt;&gt;1,"Unknown/duplicate lead",""))</x:f>
      </x:c>
      <x:c r="I510" s="2" t="str">
        <x:f>IF(A510="","",IF(OR(C510="",D510="",AND(D510&lt;&gt;"Pending",E510=""),AND(OR(D510="Held",D510="No-show"),E510&lt;C510)),"Check dates/outcome",""))</x:f>
      </x:c>
    </x:row>
    <x:row r="511" ht="23" customHeight="1">
      <x:c r="A511" s="5"/>
      <x:c r="B511" s="5"/>
      <x:c r="C511" s="6"/>
      <x:c r="D511" s="5"/>
      <x:c r="E511" s="6"/>
      <x:c r="F511" s="5"/>
      <x:c r="G511" s="2" t="str">
        <x:f>IF(A511="","",IF(COUNTIFS($A$6:$A$605,A511)&gt;1,"Duplicate",""))</x:f>
      </x:c>
      <x:c r="H511" s="2" t="str">
        <x:f>IF(A511="","",IF(COUNTIFS(Leads!$A$6:$A$505,B511)&lt;&gt;1,"Unknown/duplicate lead",""))</x:f>
      </x:c>
      <x:c r="I511" s="2" t="str">
        <x:f>IF(A511="","",IF(OR(C511="",D511="",AND(D511&lt;&gt;"Pending",E511=""),AND(OR(D511="Held",D511="No-show"),E511&lt;C511)),"Check dates/outcome",""))</x:f>
      </x:c>
    </x:row>
    <x:row r="512" ht="23" customHeight="1">
      <x:c r="A512" s="5"/>
      <x:c r="B512" s="5"/>
      <x:c r="C512" s="6"/>
      <x:c r="D512" s="5"/>
      <x:c r="E512" s="6"/>
      <x:c r="F512" s="5"/>
      <x:c r="G512" s="2" t="str">
        <x:f>IF(A512="","",IF(COUNTIFS($A$6:$A$605,A512)&gt;1,"Duplicate",""))</x:f>
      </x:c>
      <x:c r="H512" s="2" t="str">
        <x:f>IF(A512="","",IF(COUNTIFS(Leads!$A$6:$A$505,B512)&lt;&gt;1,"Unknown/duplicate lead",""))</x:f>
      </x:c>
      <x:c r="I512" s="2" t="str">
        <x:f>IF(A512="","",IF(OR(C512="",D512="",AND(D512&lt;&gt;"Pending",E512=""),AND(OR(D512="Held",D512="No-show"),E512&lt;C512)),"Check dates/outcome",""))</x:f>
      </x:c>
    </x:row>
    <x:row r="513" ht="23" customHeight="1">
      <x:c r="A513" s="5"/>
      <x:c r="B513" s="5"/>
      <x:c r="C513" s="6"/>
      <x:c r="D513" s="5"/>
      <x:c r="E513" s="6"/>
      <x:c r="F513" s="5"/>
      <x:c r="G513" s="2" t="str">
        <x:f>IF(A513="","",IF(COUNTIFS($A$6:$A$605,A513)&gt;1,"Duplicate",""))</x:f>
      </x:c>
      <x:c r="H513" s="2" t="str">
        <x:f>IF(A513="","",IF(COUNTIFS(Leads!$A$6:$A$505,B513)&lt;&gt;1,"Unknown/duplicate lead",""))</x:f>
      </x:c>
      <x:c r="I513" s="2" t="str">
        <x:f>IF(A513="","",IF(OR(C513="",D513="",AND(D513&lt;&gt;"Pending",E513=""),AND(OR(D513="Held",D513="No-show"),E513&lt;C513)),"Check dates/outcome",""))</x:f>
      </x:c>
    </x:row>
    <x:row r="514" ht="23" customHeight="1">
      <x:c r="A514" s="5"/>
      <x:c r="B514" s="5"/>
      <x:c r="C514" s="6"/>
      <x:c r="D514" s="5"/>
      <x:c r="E514" s="6"/>
      <x:c r="F514" s="5"/>
      <x:c r="G514" s="2" t="str">
        <x:f>IF(A514="","",IF(COUNTIFS($A$6:$A$605,A514)&gt;1,"Duplicate",""))</x:f>
      </x:c>
      <x:c r="H514" s="2" t="str">
        <x:f>IF(A514="","",IF(COUNTIFS(Leads!$A$6:$A$505,B514)&lt;&gt;1,"Unknown/duplicate lead",""))</x:f>
      </x:c>
      <x:c r="I514" s="2" t="str">
        <x:f>IF(A514="","",IF(OR(C514="",D514="",AND(D514&lt;&gt;"Pending",E514=""),AND(OR(D514="Held",D514="No-show"),E514&lt;C514)),"Check dates/outcome",""))</x:f>
      </x:c>
    </x:row>
    <x:row r="515" ht="23" customHeight="1">
      <x:c r="A515" s="5"/>
      <x:c r="B515" s="5"/>
      <x:c r="C515" s="6"/>
      <x:c r="D515" s="5"/>
      <x:c r="E515" s="6"/>
      <x:c r="F515" s="5"/>
      <x:c r="G515" s="2" t="str">
        <x:f>IF(A515="","",IF(COUNTIFS($A$6:$A$605,A515)&gt;1,"Duplicate",""))</x:f>
      </x:c>
      <x:c r="H515" s="2" t="str">
        <x:f>IF(A515="","",IF(COUNTIFS(Leads!$A$6:$A$505,B515)&lt;&gt;1,"Unknown/duplicate lead",""))</x:f>
      </x:c>
      <x:c r="I515" s="2" t="str">
        <x:f>IF(A515="","",IF(OR(C515="",D515="",AND(D515&lt;&gt;"Pending",E515=""),AND(OR(D515="Held",D515="No-show"),E515&lt;C515)),"Check dates/outcome",""))</x:f>
      </x:c>
    </x:row>
    <x:row r="516" ht="23" customHeight="1">
      <x:c r="A516" s="5"/>
      <x:c r="B516" s="5"/>
      <x:c r="C516" s="6"/>
      <x:c r="D516" s="5"/>
      <x:c r="E516" s="6"/>
      <x:c r="F516" s="5"/>
      <x:c r="G516" s="2" t="str">
        <x:f>IF(A516="","",IF(COUNTIFS($A$6:$A$605,A516)&gt;1,"Duplicate",""))</x:f>
      </x:c>
      <x:c r="H516" s="2" t="str">
        <x:f>IF(A516="","",IF(COUNTIFS(Leads!$A$6:$A$505,B516)&lt;&gt;1,"Unknown/duplicate lead",""))</x:f>
      </x:c>
      <x:c r="I516" s="2" t="str">
        <x:f>IF(A516="","",IF(OR(C516="",D516="",AND(D516&lt;&gt;"Pending",E516=""),AND(OR(D516="Held",D516="No-show"),E516&lt;C516)),"Check dates/outcome",""))</x:f>
      </x:c>
    </x:row>
    <x:row r="517" ht="23" customHeight="1">
      <x:c r="A517" s="5"/>
      <x:c r="B517" s="5"/>
      <x:c r="C517" s="6"/>
      <x:c r="D517" s="5"/>
      <x:c r="E517" s="6"/>
      <x:c r="F517" s="5"/>
      <x:c r="G517" s="2" t="str">
        <x:f>IF(A517="","",IF(COUNTIFS($A$6:$A$605,A517)&gt;1,"Duplicate",""))</x:f>
      </x:c>
      <x:c r="H517" s="2" t="str">
        <x:f>IF(A517="","",IF(COUNTIFS(Leads!$A$6:$A$505,B517)&lt;&gt;1,"Unknown/duplicate lead",""))</x:f>
      </x:c>
      <x:c r="I517" s="2" t="str">
        <x:f>IF(A517="","",IF(OR(C517="",D517="",AND(D517&lt;&gt;"Pending",E517=""),AND(OR(D517="Held",D517="No-show"),E517&lt;C517)),"Check dates/outcome",""))</x:f>
      </x:c>
    </x:row>
    <x:row r="518" ht="23" customHeight="1">
      <x:c r="A518" s="5"/>
      <x:c r="B518" s="5"/>
      <x:c r="C518" s="6"/>
      <x:c r="D518" s="5"/>
      <x:c r="E518" s="6"/>
      <x:c r="F518" s="5"/>
      <x:c r="G518" s="2" t="str">
        <x:f>IF(A518="","",IF(COUNTIFS($A$6:$A$605,A518)&gt;1,"Duplicate",""))</x:f>
      </x:c>
      <x:c r="H518" s="2" t="str">
        <x:f>IF(A518="","",IF(COUNTIFS(Leads!$A$6:$A$505,B518)&lt;&gt;1,"Unknown/duplicate lead",""))</x:f>
      </x:c>
      <x:c r="I518" s="2" t="str">
        <x:f>IF(A518="","",IF(OR(C518="",D518="",AND(D518&lt;&gt;"Pending",E518=""),AND(OR(D518="Held",D518="No-show"),E518&lt;C518)),"Check dates/outcome",""))</x:f>
      </x:c>
    </x:row>
    <x:row r="519" ht="23" customHeight="1">
      <x:c r="A519" s="5"/>
      <x:c r="B519" s="5"/>
      <x:c r="C519" s="6"/>
      <x:c r="D519" s="5"/>
      <x:c r="E519" s="6"/>
      <x:c r="F519" s="5"/>
      <x:c r="G519" s="2" t="str">
        <x:f>IF(A519="","",IF(COUNTIFS($A$6:$A$605,A519)&gt;1,"Duplicate",""))</x:f>
      </x:c>
      <x:c r="H519" s="2" t="str">
        <x:f>IF(A519="","",IF(COUNTIFS(Leads!$A$6:$A$505,B519)&lt;&gt;1,"Unknown/duplicate lead",""))</x:f>
      </x:c>
      <x:c r="I519" s="2" t="str">
        <x:f>IF(A519="","",IF(OR(C519="",D519="",AND(D519&lt;&gt;"Pending",E519=""),AND(OR(D519="Held",D519="No-show"),E519&lt;C519)),"Check dates/outcome",""))</x:f>
      </x:c>
    </x:row>
    <x:row r="520" ht="23" customHeight="1">
      <x:c r="A520" s="5"/>
      <x:c r="B520" s="5"/>
      <x:c r="C520" s="6"/>
      <x:c r="D520" s="5"/>
      <x:c r="E520" s="6"/>
      <x:c r="F520" s="5"/>
      <x:c r="G520" s="2" t="str">
        <x:f>IF(A520="","",IF(COUNTIFS($A$6:$A$605,A520)&gt;1,"Duplicate",""))</x:f>
      </x:c>
      <x:c r="H520" s="2" t="str">
        <x:f>IF(A520="","",IF(COUNTIFS(Leads!$A$6:$A$505,B520)&lt;&gt;1,"Unknown/duplicate lead",""))</x:f>
      </x:c>
      <x:c r="I520" s="2" t="str">
        <x:f>IF(A520="","",IF(OR(C520="",D520="",AND(D520&lt;&gt;"Pending",E520=""),AND(OR(D520="Held",D520="No-show"),E520&lt;C520)),"Check dates/outcome",""))</x:f>
      </x:c>
    </x:row>
    <x:row r="521" ht="23" customHeight="1">
      <x:c r="A521" s="5"/>
      <x:c r="B521" s="5"/>
      <x:c r="C521" s="6"/>
      <x:c r="D521" s="5"/>
      <x:c r="E521" s="6"/>
      <x:c r="F521" s="5"/>
      <x:c r="G521" s="2" t="str">
        <x:f>IF(A521="","",IF(COUNTIFS($A$6:$A$605,A521)&gt;1,"Duplicate",""))</x:f>
      </x:c>
      <x:c r="H521" s="2" t="str">
        <x:f>IF(A521="","",IF(COUNTIFS(Leads!$A$6:$A$505,B521)&lt;&gt;1,"Unknown/duplicate lead",""))</x:f>
      </x:c>
      <x:c r="I521" s="2" t="str">
        <x:f>IF(A521="","",IF(OR(C521="",D521="",AND(D521&lt;&gt;"Pending",E521=""),AND(OR(D521="Held",D521="No-show"),E521&lt;C521)),"Check dates/outcome",""))</x:f>
      </x:c>
    </x:row>
    <x:row r="522" ht="23" customHeight="1">
      <x:c r="A522" s="5"/>
      <x:c r="B522" s="5"/>
      <x:c r="C522" s="6"/>
      <x:c r="D522" s="5"/>
      <x:c r="E522" s="6"/>
      <x:c r="F522" s="5"/>
      <x:c r="G522" s="2" t="str">
        <x:f>IF(A522="","",IF(COUNTIFS($A$6:$A$605,A522)&gt;1,"Duplicate",""))</x:f>
      </x:c>
      <x:c r="H522" s="2" t="str">
        <x:f>IF(A522="","",IF(COUNTIFS(Leads!$A$6:$A$505,B522)&lt;&gt;1,"Unknown/duplicate lead",""))</x:f>
      </x:c>
      <x:c r="I522" s="2" t="str">
        <x:f>IF(A522="","",IF(OR(C522="",D522="",AND(D522&lt;&gt;"Pending",E522=""),AND(OR(D522="Held",D522="No-show"),E522&lt;C522)),"Check dates/outcome",""))</x:f>
      </x:c>
    </x:row>
    <x:row r="523" ht="23" customHeight="1">
      <x:c r="A523" s="5"/>
      <x:c r="B523" s="5"/>
      <x:c r="C523" s="6"/>
      <x:c r="D523" s="5"/>
      <x:c r="E523" s="6"/>
      <x:c r="F523" s="5"/>
      <x:c r="G523" s="2" t="str">
        <x:f>IF(A523="","",IF(COUNTIFS($A$6:$A$605,A523)&gt;1,"Duplicate",""))</x:f>
      </x:c>
      <x:c r="H523" s="2" t="str">
        <x:f>IF(A523="","",IF(COUNTIFS(Leads!$A$6:$A$505,B523)&lt;&gt;1,"Unknown/duplicate lead",""))</x:f>
      </x:c>
      <x:c r="I523" s="2" t="str">
        <x:f>IF(A523="","",IF(OR(C523="",D523="",AND(D523&lt;&gt;"Pending",E523=""),AND(OR(D523="Held",D523="No-show"),E523&lt;C523)),"Check dates/outcome",""))</x:f>
      </x:c>
    </x:row>
    <x:row r="524" ht="23" customHeight="1">
      <x:c r="A524" s="5"/>
      <x:c r="B524" s="5"/>
      <x:c r="C524" s="6"/>
      <x:c r="D524" s="5"/>
      <x:c r="E524" s="6"/>
      <x:c r="F524" s="5"/>
      <x:c r="G524" s="2" t="str">
        <x:f>IF(A524="","",IF(COUNTIFS($A$6:$A$605,A524)&gt;1,"Duplicate",""))</x:f>
      </x:c>
      <x:c r="H524" s="2" t="str">
        <x:f>IF(A524="","",IF(COUNTIFS(Leads!$A$6:$A$505,B524)&lt;&gt;1,"Unknown/duplicate lead",""))</x:f>
      </x:c>
      <x:c r="I524" s="2" t="str">
        <x:f>IF(A524="","",IF(OR(C524="",D524="",AND(D524&lt;&gt;"Pending",E524=""),AND(OR(D524="Held",D524="No-show"),E524&lt;C524)),"Check dates/outcome",""))</x:f>
      </x:c>
    </x:row>
    <x:row r="525" ht="23" customHeight="1">
      <x:c r="A525" s="5"/>
      <x:c r="B525" s="5"/>
      <x:c r="C525" s="6"/>
      <x:c r="D525" s="5"/>
      <x:c r="E525" s="6"/>
      <x:c r="F525" s="5"/>
      <x:c r="G525" s="2" t="str">
        <x:f>IF(A525="","",IF(COUNTIFS($A$6:$A$605,A525)&gt;1,"Duplicate",""))</x:f>
      </x:c>
      <x:c r="H525" s="2" t="str">
        <x:f>IF(A525="","",IF(COUNTIFS(Leads!$A$6:$A$505,B525)&lt;&gt;1,"Unknown/duplicate lead",""))</x:f>
      </x:c>
      <x:c r="I525" s="2" t="str">
        <x:f>IF(A525="","",IF(OR(C525="",D525="",AND(D525&lt;&gt;"Pending",E525=""),AND(OR(D525="Held",D525="No-show"),E525&lt;C525)),"Check dates/outcome",""))</x:f>
      </x:c>
    </x:row>
    <x:row r="526" ht="23" customHeight="1">
      <x:c r="A526" s="5"/>
      <x:c r="B526" s="5"/>
      <x:c r="C526" s="6"/>
      <x:c r="D526" s="5"/>
      <x:c r="E526" s="6"/>
      <x:c r="F526" s="5"/>
      <x:c r="G526" s="2" t="str">
        <x:f>IF(A526="","",IF(COUNTIFS($A$6:$A$605,A526)&gt;1,"Duplicate",""))</x:f>
      </x:c>
      <x:c r="H526" s="2" t="str">
        <x:f>IF(A526="","",IF(COUNTIFS(Leads!$A$6:$A$505,B526)&lt;&gt;1,"Unknown/duplicate lead",""))</x:f>
      </x:c>
      <x:c r="I526" s="2" t="str">
        <x:f>IF(A526="","",IF(OR(C526="",D526="",AND(D526&lt;&gt;"Pending",E526=""),AND(OR(D526="Held",D526="No-show"),E526&lt;C526)),"Check dates/outcome",""))</x:f>
      </x:c>
    </x:row>
    <x:row r="527" ht="23" customHeight="1">
      <x:c r="A527" s="5"/>
      <x:c r="B527" s="5"/>
      <x:c r="C527" s="6"/>
      <x:c r="D527" s="5"/>
      <x:c r="E527" s="6"/>
      <x:c r="F527" s="5"/>
      <x:c r="G527" s="2" t="str">
        <x:f>IF(A527="","",IF(COUNTIFS($A$6:$A$605,A527)&gt;1,"Duplicate",""))</x:f>
      </x:c>
      <x:c r="H527" s="2" t="str">
        <x:f>IF(A527="","",IF(COUNTIFS(Leads!$A$6:$A$505,B527)&lt;&gt;1,"Unknown/duplicate lead",""))</x:f>
      </x:c>
      <x:c r="I527" s="2" t="str">
        <x:f>IF(A527="","",IF(OR(C527="",D527="",AND(D527&lt;&gt;"Pending",E527=""),AND(OR(D527="Held",D527="No-show"),E527&lt;C527)),"Check dates/outcome",""))</x:f>
      </x:c>
    </x:row>
    <x:row r="528" ht="23" customHeight="1">
      <x:c r="A528" s="5"/>
      <x:c r="B528" s="5"/>
      <x:c r="C528" s="6"/>
      <x:c r="D528" s="5"/>
      <x:c r="E528" s="6"/>
      <x:c r="F528" s="5"/>
      <x:c r="G528" s="2" t="str">
        <x:f>IF(A528="","",IF(COUNTIFS($A$6:$A$605,A528)&gt;1,"Duplicate",""))</x:f>
      </x:c>
      <x:c r="H528" s="2" t="str">
        <x:f>IF(A528="","",IF(COUNTIFS(Leads!$A$6:$A$505,B528)&lt;&gt;1,"Unknown/duplicate lead",""))</x:f>
      </x:c>
      <x:c r="I528" s="2" t="str">
        <x:f>IF(A528="","",IF(OR(C528="",D528="",AND(D528&lt;&gt;"Pending",E528=""),AND(OR(D528="Held",D528="No-show"),E528&lt;C528)),"Check dates/outcome",""))</x:f>
      </x:c>
    </x:row>
    <x:row r="529" ht="23" customHeight="1">
      <x:c r="A529" s="5"/>
      <x:c r="B529" s="5"/>
      <x:c r="C529" s="6"/>
      <x:c r="D529" s="5"/>
      <x:c r="E529" s="6"/>
      <x:c r="F529" s="5"/>
      <x:c r="G529" s="2" t="str">
        <x:f>IF(A529="","",IF(COUNTIFS($A$6:$A$605,A529)&gt;1,"Duplicate",""))</x:f>
      </x:c>
      <x:c r="H529" s="2" t="str">
        <x:f>IF(A529="","",IF(COUNTIFS(Leads!$A$6:$A$505,B529)&lt;&gt;1,"Unknown/duplicate lead",""))</x:f>
      </x:c>
      <x:c r="I529" s="2" t="str">
        <x:f>IF(A529="","",IF(OR(C529="",D529="",AND(D529&lt;&gt;"Pending",E529=""),AND(OR(D529="Held",D529="No-show"),E529&lt;C529)),"Check dates/outcome",""))</x:f>
      </x:c>
    </x:row>
    <x:row r="530" ht="23" customHeight="1">
      <x:c r="A530" s="5"/>
      <x:c r="B530" s="5"/>
      <x:c r="C530" s="6"/>
      <x:c r="D530" s="5"/>
      <x:c r="E530" s="6"/>
      <x:c r="F530" s="5"/>
      <x:c r="G530" s="2" t="str">
        <x:f>IF(A530="","",IF(COUNTIFS($A$6:$A$605,A530)&gt;1,"Duplicate",""))</x:f>
      </x:c>
      <x:c r="H530" s="2" t="str">
        <x:f>IF(A530="","",IF(COUNTIFS(Leads!$A$6:$A$505,B530)&lt;&gt;1,"Unknown/duplicate lead",""))</x:f>
      </x:c>
      <x:c r="I530" s="2" t="str">
        <x:f>IF(A530="","",IF(OR(C530="",D530="",AND(D530&lt;&gt;"Pending",E530=""),AND(OR(D530="Held",D530="No-show"),E530&lt;C530)),"Check dates/outcome",""))</x:f>
      </x:c>
    </x:row>
    <x:row r="531" ht="23" customHeight="1">
      <x:c r="A531" s="5"/>
      <x:c r="B531" s="5"/>
      <x:c r="C531" s="6"/>
      <x:c r="D531" s="5"/>
      <x:c r="E531" s="6"/>
      <x:c r="F531" s="5"/>
      <x:c r="G531" s="2" t="str">
        <x:f>IF(A531="","",IF(COUNTIFS($A$6:$A$605,A531)&gt;1,"Duplicate",""))</x:f>
      </x:c>
      <x:c r="H531" s="2" t="str">
        <x:f>IF(A531="","",IF(COUNTIFS(Leads!$A$6:$A$505,B531)&lt;&gt;1,"Unknown/duplicate lead",""))</x:f>
      </x:c>
      <x:c r="I531" s="2" t="str">
        <x:f>IF(A531="","",IF(OR(C531="",D531="",AND(D531&lt;&gt;"Pending",E531=""),AND(OR(D531="Held",D531="No-show"),E531&lt;C531)),"Check dates/outcome",""))</x:f>
      </x:c>
    </x:row>
    <x:row r="532" ht="23" customHeight="1">
      <x:c r="A532" s="5"/>
      <x:c r="B532" s="5"/>
      <x:c r="C532" s="6"/>
      <x:c r="D532" s="5"/>
      <x:c r="E532" s="6"/>
      <x:c r="F532" s="5"/>
      <x:c r="G532" s="2" t="str">
        <x:f>IF(A532="","",IF(COUNTIFS($A$6:$A$605,A532)&gt;1,"Duplicate",""))</x:f>
      </x:c>
      <x:c r="H532" s="2" t="str">
        <x:f>IF(A532="","",IF(COUNTIFS(Leads!$A$6:$A$505,B532)&lt;&gt;1,"Unknown/duplicate lead",""))</x:f>
      </x:c>
      <x:c r="I532" s="2" t="str">
        <x:f>IF(A532="","",IF(OR(C532="",D532="",AND(D532&lt;&gt;"Pending",E532=""),AND(OR(D532="Held",D532="No-show"),E532&lt;C532)),"Check dates/outcome",""))</x:f>
      </x:c>
    </x:row>
    <x:row r="533" ht="23" customHeight="1">
      <x:c r="A533" s="5"/>
      <x:c r="B533" s="5"/>
      <x:c r="C533" s="6"/>
      <x:c r="D533" s="5"/>
      <x:c r="E533" s="6"/>
      <x:c r="F533" s="5"/>
      <x:c r="G533" s="2" t="str">
        <x:f>IF(A533="","",IF(COUNTIFS($A$6:$A$605,A533)&gt;1,"Duplicate",""))</x:f>
      </x:c>
      <x:c r="H533" s="2" t="str">
        <x:f>IF(A533="","",IF(COUNTIFS(Leads!$A$6:$A$505,B533)&lt;&gt;1,"Unknown/duplicate lead",""))</x:f>
      </x:c>
      <x:c r="I533" s="2" t="str">
        <x:f>IF(A533="","",IF(OR(C533="",D533="",AND(D533&lt;&gt;"Pending",E533=""),AND(OR(D533="Held",D533="No-show"),E533&lt;C533)),"Check dates/outcome",""))</x:f>
      </x:c>
    </x:row>
    <x:row r="534" ht="23" customHeight="1">
      <x:c r="A534" s="5"/>
      <x:c r="B534" s="5"/>
      <x:c r="C534" s="6"/>
      <x:c r="D534" s="5"/>
      <x:c r="E534" s="6"/>
      <x:c r="F534" s="5"/>
      <x:c r="G534" s="2" t="str">
        <x:f>IF(A534="","",IF(COUNTIFS($A$6:$A$605,A534)&gt;1,"Duplicate",""))</x:f>
      </x:c>
      <x:c r="H534" s="2" t="str">
        <x:f>IF(A534="","",IF(COUNTIFS(Leads!$A$6:$A$505,B534)&lt;&gt;1,"Unknown/duplicate lead",""))</x:f>
      </x:c>
      <x:c r="I534" s="2" t="str">
        <x:f>IF(A534="","",IF(OR(C534="",D534="",AND(D534&lt;&gt;"Pending",E534=""),AND(OR(D534="Held",D534="No-show"),E534&lt;C534)),"Check dates/outcome",""))</x:f>
      </x:c>
    </x:row>
    <x:row r="535" ht="23" customHeight="1">
      <x:c r="A535" s="5"/>
      <x:c r="B535" s="5"/>
      <x:c r="C535" s="6"/>
      <x:c r="D535" s="5"/>
      <x:c r="E535" s="6"/>
      <x:c r="F535" s="5"/>
      <x:c r="G535" s="2" t="str">
        <x:f>IF(A535="","",IF(COUNTIFS($A$6:$A$605,A535)&gt;1,"Duplicate",""))</x:f>
      </x:c>
      <x:c r="H535" s="2" t="str">
        <x:f>IF(A535="","",IF(COUNTIFS(Leads!$A$6:$A$505,B535)&lt;&gt;1,"Unknown/duplicate lead",""))</x:f>
      </x:c>
      <x:c r="I535" s="2" t="str">
        <x:f>IF(A535="","",IF(OR(C535="",D535="",AND(D535&lt;&gt;"Pending",E535=""),AND(OR(D535="Held",D535="No-show"),E535&lt;C535)),"Check dates/outcome",""))</x:f>
      </x:c>
    </x:row>
    <x:row r="536" ht="23" customHeight="1">
      <x:c r="A536" s="5"/>
      <x:c r="B536" s="5"/>
      <x:c r="C536" s="6"/>
      <x:c r="D536" s="5"/>
      <x:c r="E536" s="6"/>
      <x:c r="F536" s="5"/>
      <x:c r="G536" s="2" t="str">
        <x:f>IF(A536="","",IF(COUNTIFS($A$6:$A$605,A536)&gt;1,"Duplicate",""))</x:f>
      </x:c>
      <x:c r="H536" s="2" t="str">
        <x:f>IF(A536="","",IF(COUNTIFS(Leads!$A$6:$A$505,B536)&lt;&gt;1,"Unknown/duplicate lead",""))</x:f>
      </x:c>
      <x:c r="I536" s="2" t="str">
        <x:f>IF(A536="","",IF(OR(C536="",D536="",AND(D536&lt;&gt;"Pending",E536=""),AND(OR(D536="Held",D536="No-show"),E536&lt;C536)),"Check dates/outcome",""))</x:f>
      </x:c>
    </x:row>
    <x:row r="537" ht="23" customHeight="1">
      <x:c r="A537" s="5"/>
      <x:c r="B537" s="5"/>
      <x:c r="C537" s="6"/>
      <x:c r="D537" s="5"/>
      <x:c r="E537" s="6"/>
      <x:c r="F537" s="5"/>
      <x:c r="G537" s="2" t="str">
        <x:f>IF(A537="","",IF(COUNTIFS($A$6:$A$605,A537)&gt;1,"Duplicate",""))</x:f>
      </x:c>
      <x:c r="H537" s="2" t="str">
        <x:f>IF(A537="","",IF(COUNTIFS(Leads!$A$6:$A$505,B537)&lt;&gt;1,"Unknown/duplicate lead",""))</x:f>
      </x:c>
      <x:c r="I537" s="2" t="str">
        <x:f>IF(A537="","",IF(OR(C537="",D537="",AND(D537&lt;&gt;"Pending",E537=""),AND(OR(D537="Held",D537="No-show"),E537&lt;C537)),"Check dates/outcome",""))</x:f>
      </x:c>
    </x:row>
    <x:row r="538" ht="23" customHeight="1">
      <x:c r="A538" s="5"/>
      <x:c r="B538" s="5"/>
      <x:c r="C538" s="6"/>
      <x:c r="D538" s="5"/>
      <x:c r="E538" s="6"/>
      <x:c r="F538" s="5"/>
      <x:c r="G538" s="2" t="str">
        <x:f>IF(A538="","",IF(COUNTIFS($A$6:$A$605,A538)&gt;1,"Duplicate",""))</x:f>
      </x:c>
      <x:c r="H538" s="2" t="str">
        <x:f>IF(A538="","",IF(COUNTIFS(Leads!$A$6:$A$505,B538)&lt;&gt;1,"Unknown/duplicate lead",""))</x:f>
      </x:c>
      <x:c r="I538" s="2" t="str">
        <x:f>IF(A538="","",IF(OR(C538="",D538="",AND(D538&lt;&gt;"Pending",E538=""),AND(OR(D538="Held",D538="No-show"),E538&lt;C538)),"Check dates/outcome",""))</x:f>
      </x:c>
    </x:row>
    <x:row r="539" ht="23" customHeight="1">
      <x:c r="A539" s="5"/>
      <x:c r="B539" s="5"/>
      <x:c r="C539" s="6"/>
      <x:c r="D539" s="5"/>
      <x:c r="E539" s="6"/>
      <x:c r="F539" s="5"/>
      <x:c r="G539" s="2" t="str">
        <x:f>IF(A539="","",IF(COUNTIFS($A$6:$A$605,A539)&gt;1,"Duplicate",""))</x:f>
      </x:c>
      <x:c r="H539" s="2" t="str">
        <x:f>IF(A539="","",IF(COUNTIFS(Leads!$A$6:$A$505,B539)&lt;&gt;1,"Unknown/duplicate lead",""))</x:f>
      </x:c>
      <x:c r="I539" s="2" t="str">
        <x:f>IF(A539="","",IF(OR(C539="",D539="",AND(D539&lt;&gt;"Pending",E539=""),AND(OR(D539="Held",D539="No-show"),E539&lt;C539)),"Check dates/outcome",""))</x:f>
      </x:c>
    </x:row>
    <x:row r="540" ht="23" customHeight="1">
      <x:c r="A540" s="5"/>
      <x:c r="B540" s="5"/>
      <x:c r="C540" s="6"/>
      <x:c r="D540" s="5"/>
      <x:c r="E540" s="6"/>
      <x:c r="F540" s="5"/>
      <x:c r="G540" s="2" t="str">
        <x:f>IF(A540="","",IF(COUNTIFS($A$6:$A$605,A540)&gt;1,"Duplicate",""))</x:f>
      </x:c>
      <x:c r="H540" s="2" t="str">
        <x:f>IF(A540="","",IF(COUNTIFS(Leads!$A$6:$A$505,B540)&lt;&gt;1,"Unknown/duplicate lead",""))</x:f>
      </x:c>
      <x:c r="I540" s="2" t="str">
        <x:f>IF(A540="","",IF(OR(C540="",D540="",AND(D540&lt;&gt;"Pending",E540=""),AND(OR(D540="Held",D540="No-show"),E540&lt;C540)),"Check dates/outcome",""))</x:f>
      </x:c>
    </x:row>
    <x:row r="541" ht="23" customHeight="1">
      <x:c r="A541" s="5"/>
      <x:c r="B541" s="5"/>
      <x:c r="C541" s="6"/>
      <x:c r="D541" s="5"/>
      <x:c r="E541" s="6"/>
      <x:c r="F541" s="5"/>
      <x:c r="G541" s="2" t="str">
        <x:f>IF(A541="","",IF(COUNTIFS($A$6:$A$605,A541)&gt;1,"Duplicate",""))</x:f>
      </x:c>
      <x:c r="H541" s="2" t="str">
        <x:f>IF(A541="","",IF(COUNTIFS(Leads!$A$6:$A$505,B541)&lt;&gt;1,"Unknown/duplicate lead",""))</x:f>
      </x:c>
      <x:c r="I541" s="2" t="str">
        <x:f>IF(A541="","",IF(OR(C541="",D541="",AND(D541&lt;&gt;"Pending",E541=""),AND(OR(D541="Held",D541="No-show"),E541&lt;C541)),"Check dates/outcome",""))</x:f>
      </x:c>
    </x:row>
    <x:row r="542" ht="23" customHeight="1">
      <x:c r="A542" s="5"/>
      <x:c r="B542" s="5"/>
      <x:c r="C542" s="6"/>
      <x:c r="D542" s="5"/>
      <x:c r="E542" s="6"/>
      <x:c r="F542" s="5"/>
      <x:c r="G542" s="2" t="str">
        <x:f>IF(A542="","",IF(COUNTIFS($A$6:$A$605,A542)&gt;1,"Duplicate",""))</x:f>
      </x:c>
      <x:c r="H542" s="2" t="str">
        <x:f>IF(A542="","",IF(COUNTIFS(Leads!$A$6:$A$505,B542)&lt;&gt;1,"Unknown/duplicate lead",""))</x:f>
      </x:c>
      <x:c r="I542" s="2" t="str">
        <x:f>IF(A542="","",IF(OR(C542="",D542="",AND(D542&lt;&gt;"Pending",E542=""),AND(OR(D542="Held",D542="No-show"),E542&lt;C542)),"Check dates/outcome",""))</x:f>
      </x:c>
    </x:row>
    <x:row r="543" ht="23" customHeight="1">
      <x:c r="A543" s="5"/>
      <x:c r="B543" s="5"/>
      <x:c r="C543" s="6"/>
      <x:c r="D543" s="5"/>
      <x:c r="E543" s="6"/>
      <x:c r="F543" s="5"/>
      <x:c r="G543" s="2" t="str">
        <x:f>IF(A543="","",IF(COUNTIFS($A$6:$A$605,A543)&gt;1,"Duplicate",""))</x:f>
      </x:c>
      <x:c r="H543" s="2" t="str">
        <x:f>IF(A543="","",IF(COUNTIFS(Leads!$A$6:$A$505,B543)&lt;&gt;1,"Unknown/duplicate lead",""))</x:f>
      </x:c>
      <x:c r="I543" s="2" t="str">
        <x:f>IF(A543="","",IF(OR(C543="",D543="",AND(D543&lt;&gt;"Pending",E543=""),AND(OR(D543="Held",D543="No-show"),E543&lt;C543)),"Check dates/outcome",""))</x:f>
      </x:c>
    </x:row>
    <x:row r="544" ht="23" customHeight="1">
      <x:c r="A544" s="5"/>
      <x:c r="B544" s="5"/>
      <x:c r="C544" s="6"/>
      <x:c r="D544" s="5"/>
      <x:c r="E544" s="6"/>
      <x:c r="F544" s="5"/>
      <x:c r="G544" s="2" t="str">
        <x:f>IF(A544="","",IF(COUNTIFS($A$6:$A$605,A544)&gt;1,"Duplicate",""))</x:f>
      </x:c>
      <x:c r="H544" s="2" t="str">
        <x:f>IF(A544="","",IF(COUNTIFS(Leads!$A$6:$A$505,B544)&lt;&gt;1,"Unknown/duplicate lead",""))</x:f>
      </x:c>
      <x:c r="I544" s="2" t="str">
        <x:f>IF(A544="","",IF(OR(C544="",D544="",AND(D544&lt;&gt;"Pending",E544=""),AND(OR(D544="Held",D544="No-show"),E544&lt;C544)),"Check dates/outcome",""))</x:f>
      </x:c>
    </x:row>
    <x:row r="545" ht="23" customHeight="1">
      <x:c r="A545" s="5"/>
      <x:c r="B545" s="5"/>
      <x:c r="C545" s="6"/>
      <x:c r="D545" s="5"/>
      <x:c r="E545" s="6"/>
      <x:c r="F545" s="5"/>
      <x:c r="G545" s="2" t="str">
        <x:f>IF(A545="","",IF(COUNTIFS($A$6:$A$605,A545)&gt;1,"Duplicate",""))</x:f>
      </x:c>
      <x:c r="H545" s="2" t="str">
        <x:f>IF(A545="","",IF(COUNTIFS(Leads!$A$6:$A$505,B545)&lt;&gt;1,"Unknown/duplicate lead",""))</x:f>
      </x:c>
      <x:c r="I545" s="2" t="str">
        <x:f>IF(A545="","",IF(OR(C545="",D545="",AND(D545&lt;&gt;"Pending",E545=""),AND(OR(D545="Held",D545="No-show"),E545&lt;C545)),"Check dates/outcome",""))</x:f>
      </x:c>
    </x:row>
    <x:row r="546" ht="23" customHeight="1">
      <x:c r="A546" s="5"/>
      <x:c r="B546" s="5"/>
      <x:c r="C546" s="6"/>
      <x:c r="D546" s="5"/>
      <x:c r="E546" s="6"/>
      <x:c r="F546" s="5"/>
      <x:c r="G546" s="2" t="str">
        <x:f>IF(A546="","",IF(COUNTIFS($A$6:$A$605,A546)&gt;1,"Duplicate",""))</x:f>
      </x:c>
      <x:c r="H546" s="2" t="str">
        <x:f>IF(A546="","",IF(COUNTIFS(Leads!$A$6:$A$505,B546)&lt;&gt;1,"Unknown/duplicate lead",""))</x:f>
      </x:c>
      <x:c r="I546" s="2" t="str">
        <x:f>IF(A546="","",IF(OR(C546="",D546="",AND(D546&lt;&gt;"Pending",E546=""),AND(OR(D546="Held",D546="No-show"),E546&lt;C546)),"Check dates/outcome",""))</x:f>
      </x:c>
    </x:row>
    <x:row r="547" ht="23" customHeight="1">
      <x:c r="A547" s="5"/>
      <x:c r="B547" s="5"/>
      <x:c r="C547" s="6"/>
      <x:c r="D547" s="5"/>
      <x:c r="E547" s="6"/>
      <x:c r="F547" s="5"/>
      <x:c r="G547" s="2" t="str">
        <x:f>IF(A547="","",IF(COUNTIFS($A$6:$A$605,A547)&gt;1,"Duplicate",""))</x:f>
      </x:c>
      <x:c r="H547" s="2" t="str">
        <x:f>IF(A547="","",IF(COUNTIFS(Leads!$A$6:$A$505,B547)&lt;&gt;1,"Unknown/duplicate lead",""))</x:f>
      </x:c>
      <x:c r="I547" s="2" t="str">
        <x:f>IF(A547="","",IF(OR(C547="",D547="",AND(D547&lt;&gt;"Pending",E547=""),AND(OR(D547="Held",D547="No-show"),E547&lt;C547)),"Check dates/outcome",""))</x:f>
      </x:c>
    </x:row>
    <x:row r="548" ht="23" customHeight="1">
      <x:c r="A548" s="5"/>
      <x:c r="B548" s="5"/>
      <x:c r="C548" s="6"/>
      <x:c r="D548" s="5"/>
      <x:c r="E548" s="6"/>
      <x:c r="F548" s="5"/>
      <x:c r="G548" s="2" t="str">
        <x:f>IF(A548="","",IF(COUNTIFS($A$6:$A$605,A548)&gt;1,"Duplicate",""))</x:f>
      </x:c>
      <x:c r="H548" s="2" t="str">
        <x:f>IF(A548="","",IF(COUNTIFS(Leads!$A$6:$A$505,B548)&lt;&gt;1,"Unknown/duplicate lead",""))</x:f>
      </x:c>
      <x:c r="I548" s="2" t="str">
        <x:f>IF(A548="","",IF(OR(C548="",D548="",AND(D548&lt;&gt;"Pending",E548=""),AND(OR(D548="Held",D548="No-show"),E548&lt;C548)),"Check dates/outcome",""))</x:f>
      </x:c>
    </x:row>
    <x:row r="549" ht="23" customHeight="1">
      <x:c r="A549" s="5"/>
      <x:c r="B549" s="5"/>
      <x:c r="C549" s="6"/>
      <x:c r="D549" s="5"/>
      <x:c r="E549" s="6"/>
      <x:c r="F549" s="5"/>
      <x:c r="G549" s="2" t="str">
        <x:f>IF(A549="","",IF(COUNTIFS($A$6:$A$605,A549)&gt;1,"Duplicate",""))</x:f>
      </x:c>
      <x:c r="H549" s="2" t="str">
        <x:f>IF(A549="","",IF(COUNTIFS(Leads!$A$6:$A$505,B549)&lt;&gt;1,"Unknown/duplicate lead",""))</x:f>
      </x:c>
      <x:c r="I549" s="2" t="str">
        <x:f>IF(A549="","",IF(OR(C549="",D549="",AND(D549&lt;&gt;"Pending",E549=""),AND(OR(D549="Held",D549="No-show"),E549&lt;C549)),"Check dates/outcome",""))</x:f>
      </x:c>
    </x:row>
    <x:row r="550" ht="23" customHeight="1">
      <x:c r="A550" s="5"/>
      <x:c r="B550" s="5"/>
      <x:c r="C550" s="6"/>
      <x:c r="D550" s="5"/>
      <x:c r="E550" s="6"/>
      <x:c r="F550" s="5"/>
      <x:c r="G550" s="2" t="str">
        <x:f>IF(A550="","",IF(COUNTIFS($A$6:$A$605,A550)&gt;1,"Duplicate",""))</x:f>
      </x:c>
      <x:c r="H550" s="2" t="str">
        <x:f>IF(A550="","",IF(COUNTIFS(Leads!$A$6:$A$505,B550)&lt;&gt;1,"Unknown/duplicate lead",""))</x:f>
      </x:c>
      <x:c r="I550" s="2" t="str">
        <x:f>IF(A550="","",IF(OR(C550="",D550="",AND(D550&lt;&gt;"Pending",E550=""),AND(OR(D550="Held",D550="No-show"),E550&lt;C550)),"Check dates/outcome",""))</x:f>
      </x:c>
    </x:row>
    <x:row r="551" ht="23" customHeight="1">
      <x:c r="A551" s="5"/>
      <x:c r="B551" s="5"/>
      <x:c r="C551" s="6"/>
      <x:c r="D551" s="5"/>
      <x:c r="E551" s="6"/>
      <x:c r="F551" s="5"/>
      <x:c r="G551" s="2" t="str">
        <x:f>IF(A551="","",IF(COUNTIFS($A$6:$A$605,A551)&gt;1,"Duplicate",""))</x:f>
      </x:c>
      <x:c r="H551" s="2" t="str">
        <x:f>IF(A551="","",IF(COUNTIFS(Leads!$A$6:$A$505,B551)&lt;&gt;1,"Unknown/duplicate lead",""))</x:f>
      </x:c>
      <x:c r="I551" s="2" t="str">
        <x:f>IF(A551="","",IF(OR(C551="",D551="",AND(D551&lt;&gt;"Pending",E551=""),AND(OR(D551="Held",D551="No-show"),E551&lt;C551)),"Check dates/outcome",""))</x:f>
      </x:c>
    </x:row>
    <x:row r="552" ht="23" customHeight="1">
      <x:c r="A552" s="5"/>
      <x:c r="B552" s="5"/>
      <x:c r="C552" s="6"/>
      <x:c r="D552" s="5"/>
      <x:c r="E552" s="6"/>
      <x:c r="F552" s="5"/>
      <x:c r="G552" s="2" t="str">
        <x:f>IF(A552="","",IF(COUNTIFS($A$6:$A$605,A552)&gt;1,"Duplicate",""))</x:f>
      </x:c>
      <x:c r="H552" s="2" t="str">
        <x:f>IF(A552="","",IF(COUNTIFS(Leads!$A$6:$A$505,B552)&lt;&gt;1,"Unknown/duplicate lead",""))</x:f>
      </x:c>
      <x:c r="I552" s="2" t="str">
        <x:f>IF(A552="","",IF(OR(C552="",D552="",AND(D552&lt;&gt;"Pending",E552=""),AND(OR(D552="Held",D552="No-show"),E552&lt;C552)),"Check dates/outcome",""))</x:f>
      </x:c>
    </x:row>
    <x:row r="553" ht="23" customHeight="1">
      <x:c r="A553" s="5"/>
      <x:c r="B553" s="5"/>
      <x:c r="C553" s="6"/>
      <x:c r="D553" s="5"/>
      <x:c r="E553" s="6"/>
      <x:c r="F553" s="5"/>
      <x:c r="G553" s="2" t="str">
        <x:f>IF(A553="","",IF(COUNTIFS($A$6:$A$605,A553)&gt;1,"Duplicate",""))</x:f>
      </x:c>
      <x:c r="H553" s="2" t="str">
        <x:f>IF(A553="","",IF(COUNTIFS(Leads!$A$6:$A$505,B553)&lt;&gt;1,"Unknown/duplicate lead",""))</x:f>
      </x:c>
      <x:c r="I553" s="2" t="str">
        <x:f>IF(A553="","",IF(OR(C553="",D553="",AND(D553&lt;&gt;"Pending",E553=""),AND(OR(D553="Held",D553="No-show"),E553&lt;C553)),"Check dates/outcome",""))</x:f>
      </x:c>
    </x:row>
    <x:row r="554" ht="23" customHeight="1">
      <x:c r="A554" s="5"/>
      <x:c r="B554" s="5"/>
      <x:c r="C554" s="6"/>
      <x:c r="D554" s="5"/>
      <x:c r="E554" s="6"/>
      <x:c r="F554" s="5"/>
      <x:c r="G554" s="2" t="str">
        <x:f>IF(A554="","",IF(COUNTIFS($A$6:$A$605,A554)&gt;1,"Duplicate",""))</x:f>
      </x:c>
      <x:c r="H554" s="2" t="str">
        <x:f>IF(A554="","",IF(COUNTIFS(Leads!$A$6:$A$505,B554)&lt;&gt;1,"Unknown/duplicate lead",""))</x:f>
      </x:c>
      <x:c r="I554" s="2" t="str">
        <x:f>IF(A554="","",IF(OR(C554="",D554="",AND(D554&lt;&gt;"Pending",E554=""),AND(OR(D554="Held",D554="No-show"),E554&lt;C554)),"Check dates/outcome",""))</x:f>
      </x:c>
    </x:row>
    <x:row r="555" ht="23" customHeight="1">
      <x:c r="A555" s="5"/>
      <x:c r="B555" s="5"/>
      <x:c r="C555" s="6"/>
      <x:c r="D555" s="5"/>
      <x:c r="E555" s="6"/>
      <x:c r="F555" s="5"/>
      <x:c r="G555" s="2" t="str">
        <x:f>IF(A555="","",IF(COUNTIFS($A$6:$A$605,A555)&gt;1,"Duplicate",""))</x:f>
      </x:c>
      <x:c r="H555" s="2" t="str">
        <x:f>IF(A555="","",IF(COUNTIFS(Leads!$A$6:$A$505,B555)&lt;&gt;1,"Unknown/duplicate lead",""))</x:f>
      </x:c>
      <x:c r="I555" s="2" t="str">
        <x:f>IF(A555="","",IF(OR(C555="",D555="",AND(D555&lt;&gt;"Pending",E555=""),AND(OR(D555="Held",D555="No-show"),E555&lt;C555)),"Check dates/outcome",""))</x:f>
      </x:c>
    </x:row>
    <x:row r="556" ht="23" customHeight="1">
      <x:c r="A556" s="5"/>
      <x:c r="B556" s="5"/>
      <x:c r="C556" s="6"/>
      <x:c r="D556" s="5"/>
      <x:c r="E556" s="6"/>
      <x:c r="F556" s="5"/>
      <x:c r="G556" s="2" t="str">
        <x:f>IF(A556="","",IF(COUNTIFS($A$6:$A$605,A556)&gt;1,"Duplicate",""))</x:f>
      </x:c>
      <x:c r="H556" s="2" t="str">
        <x:f>IF(A556="","",IF(COUNTIFS(Leads!$A$6:$A$505,B556)&lt;&gt;1,"Unknown/duplicate lead",""))</x:f>
      </x:c>
      <x:c r="I556" s="2" t="str">
        <x:f>IF(A556="","",IF(OR(C556="",D556="",AND(D556&lt;&gt;"Pending",E556=""),AND(OR(D556="Held",D556="No-show"),E556&lt;C556)),"Check dates/outcome",""))</x:f>
      </x:c>
    </x:row>
    <x:row r="557" ht="23" customHeight="1">
      <x:c r="A557" s="5"/>
      <x:c r="B557" s="5"/>
      <x:c r="C557" s="6"/>
      <x:c r="D557" s="5"/>
      <x:c r="E557" s="6"/>
      <x:c r="F557" s="5"/>
      <x:c r="G557" s="2" t="str">
        <x:f>IF(A557="","",IF(COUNTIFS($A$6:$A$605,A557)&gt;1,"Duplicate",""))</x:f>
      </x:c>
      <x:c r="H557" s="2" t="str">
        <x:f>IF(A557="","",IF(COUNTIFS(Leads!$A$6:$A$505,B557)&lt;&gt;1,"Unknown/duplicate lead",""))</x:f>
      </x:c>
      <x:c r="I557" s="2" t="str">
        <x:f>IF(A557="","",IF(OR(C557="",D557="",AND(D557&lt;&gt;"Pending",E557=""),AND(OR(D557="Held",D557="No-show"),E557&lt;C557)),"Check dates/outcome",""))</x:f>
      </x:c>
    </x:row>
    <x:row r="558" ht="23" customHeight="1">
      <x:c r="A558" s="5"/>
      <x:c r="B558" s="5"/>
      <x:c r="C558" s="6"/>
      <x:c r="D558" s="5"/>
      <x:c r="E558" s="6"/>
      <x:c r="F558" s="5"/>
      <x:c r="G558" s="2" t="str">
        <x:f>IF(A558="","",IF(COUNTIFS($A$6:$A$605,A558)&gt;1,"Duplicate",""))</x:f>
      </x:c>
      <x:c r="H558" s="2" t="str">
        <x:f>IF(A558="","",IF(COUNTIFS(Leads!$A$6:$A$505,B558)&lt;&gt;1,"Unknown/duplicate lead",""))</x:f>
      </x:c>
      <x:c r="I558" s="2" t="str">
        <x:f>IF(A558="","",IF(OR(C558="",D558="",AND(D558&lt;&gt;"Pending",E558=""),AND(OR(D558="Held",D558="No-show"),E558&lt;C558)),"Check dates/outcome",""))</x:f>
      </x:c>
    </x:row>
    <x:row r="559" ht="23" customHeight="1">
      <x:c r="A559" s="5"/>
      <x:c r="B559" s="5"/>
      <x:c r="C559" s="6"/>
      <x:c r="D559" s="5"/>
      <x:c r="E559" s="6"/>
      <x:c r="F559" s="5"/>
      <x:c r="G559" s="2" t="str">
        <x:f>IF(A559="","",IF(COUNTIFS($A$6:$A$605,A559)&gt;1,"Duplicate",""))</x:f>
      </x:c>
      <x:c r="H559" s="2" t="str">
        <x:f>IF(A559="","",IF(COUNTIFS(Leads!$A$6:$A$505,B559)&lt;&gt;1,"Unknown/duplicate lead",""))</x:f>
      </x:c>
      <x:c r="I559" s="2" t="str">
        <x:f>IF(A559="","",IF(OR(C559="",D559="",AND(D559&lt;&gt;"Pending",E559=""),AND(OR(D559="Held",D559="No-show"),E559&lt;C559)),"Check dates/outcome",""))</x:f>
      </x:c>
    </x:row>
    <x:row r="560" ht="23" customHeight="1">
      <x:c r="A560" s="5"/>
      <x:c r="B560" s="5"/>
      <x:c r="C560" s="6"/>
      <x:c r="D560" s="5"/>
      <x:c r="E560" s="6"/>
      <x:c r="F560" s="5"/>
      <x:c r="G560" s="2" t="str">
        <x:f>IF(A560="","",IF(COUNTIFS($A$6:$A$605,A560)&gt;1,"Duplicate",""))</x:f>
      </x:c>
      <x:c r="H560" s="2" t="str">
        <x:f>IF(A560="","",IF(COUNTIFS(Leads!$A$6:$A$505,B560)&lt;&gt;1,"Unknown/duplicate lead",""))</x:f>
      </x:c>
      <x:c r="I560" s="2" t="str">
        <x:f>IF(A560="","",IF(OR(C560="",D560="",AND(D560&lt;&gt;"Pending",E560=""),AND(OR(D560="Held",D560="No-show"),E560&lt;C560)),"Check dates/outcome",""))</x:f>
      </x:c>
    </x:row>
    <x:row r="561" ht="23" customHeight="1">
      <x:c r="A561" s="5"/>
      <x:c r="B561" s="5"/>
      <x:c r="C561" s="6"/>
      <x:c r="D561" s="5"/>
      <x:c r="E561" s="6"/>
      <x:c r="F561" s="5"/>
      <x:c r="G561" s="2" t="str">
        <x:f>IF(A561="","",IF(COUNTIFS($A$6:$A$605,A561)&gt;1,"Duplicate",""))</x:f>
      </x:c>
      <x:c r="H561" s="2" t="str">
        <x:f>IF(A561="","",IF(COUNTIFS(Leads!$A$6:$A$505,B561)&lt;&gt;1,"Unknown/duplicate lead",""))</x:f>
      </x:c>
      <x:c r="I561" s="2" t="str">
        <x:f>IF(A561="","",IF(OR(C561="",D561="",AND(D561&lt;&gt;"Pending",E561=""),AND(OR(D561="Held",D561="No-show"),E561&lt;C561)),"Check dates/outcome",""))</x:f>
      </x:c>
    </x:row>
    <x:row r="562" ht="23" customHeight="1">
      <x:c r="A562" s="5"/>
      <x:c r="B562" s="5"/>
      <x:c r="C562" s="6"/>
      <x:c r="D562" s="5"/>
      <x:c r="E562" s="6"/>
      <x:c r="F562" s="5"/>
      <x:c r="G562" s="2" t="str">
        <x:f>IF(A562="","",IF(COUNTIFS($A$6:$A$605,A562)&gt;1,"Duplicate",""))</x:f>
      </x:c>
      <x:c r="H562" s="2" t="str">
        <x:f>IF(A562="","",IF(COUNTIFS(Leads!$A$6:$A$505,B562)&lt;&gt;1,"Unknown/duplicate lead",""))</x:f>
      </x:c>
      <x:c r="I562" s="2" t="str">
        <x:f>IF(A562="","",IF(OR(C562="",D562="",AND(D562&lt;&gt;"Pending",E562=""),AND(OR(D562="Held",D562="No-show"),E562&lt;C562)),"Check dates/outcome",""))</x:f>
      </x:c>
    </x:row>
    <x:row r="563" ht="23" customHeight="1">
      <x:c r="A563" s="5"/>
      <x:c r="B563" s="5"/>
      <x:c r="C563" s="6"/>
      <x:c r="D563" s="5"/>
      <x:c r="E563" s="6"/>
      <x:c r="F563" s="5"/>
      <x:c r="G563" s="2" t="str">
        <x:f>IF(A563="","",IF(COUNTIFS($A$6:$A$605,A563)&gt;1,"Duplicate",""))</x:f>
      </x:c>
      <x:c r="H563" s="2" t="str">
        <x:f>IF(A563="","",IF(COUNTIFS(Leads!$A$6:$A$505,B563)&lt;&gt;1,"Unknown/duplicate lead",""))</x:f>
      </x:c>
      <x:c r="I563" s="2" t="str">
        <x:f>IF(A563="","",IF(OR(C563="",D563="",AND(D563&lt;&gt;"Pending",E563=""),AND(OR(D563="Held",D563="No-show"),E563&lt;C563)),"Check dates/outcome",""))</x:f>
      </x:c>
    </x:row>
    <x:row r="564" ht="23" customHeight="1">
      <x:c r="A564" s="5"/>
      <x:c r="B564" s="5"/>
      <x:c r="C564" s="6"/>
      <x:c r="D564" s="5"/>
      <x:c r="E564" s="6"/>
      <x:c r="F564" s="5"/>
      <x:c r="G564" s="2" t="str">
        <x:f>IF(A564="","",IF(COUNTIFS($A$6:$A$605,A564)&gt;1,"Duplicate",""))</x:f>
      </x:c>
      <x:c r="H564" s="2" t="str">
        <x:f>IF(A564="","",IF(COUNTIFS(Leads!$A$6:$A$505,B564)&lt;&gt;1,"Unknown/duplicate lead",""))</x:f>
      </x:c>
      <x:c r="I564" s="2" t="str">
        <x:f>IF(A564="","",IF(OR(C564="",D564="",AND(D564&lt;&gt;"Pending",E564=""),AND(OR(D564="Held",D564="No-show"),E564&lt;C564)),"Check dates/outcome",""))</x:f>
      </x:c>
    </x:row>
    <x:row r="565" ht="23" customHeight="1">
      <x:c r="A565" s="5"/>
      <x:c r="B565" s="5"/>
      <x:c r="C565" s="6"/>
      <x:c r="D565" s="5"/>
      <x:c r="E565" s="6"/>
      <x:c r="F565" s="5"/>
      <x:c r="G565" s="2" t="str">
        <x:f>IF(A565="","",IF(COUNTIFS($A$6:$A$605,A565)&gt;1,"Duplicate",""))</x:f>
      </x:c>
      <x:c r="H565" s="2" t="str">
        <x:f>IF(A565="","",IF(COUNTIFS(Leads!$A$6:$A$505,B565)&lt;&gt;1,"Unknown/duplicate lead",""))</x:f>
      </x:c>
      <x:c r="I565" s="2" t="str">
        <x:f>IF(A565="","",IF(OR(C565="",D565="",AND(D565&lt;&gt;"Pending",E565=""),AND(OR(D565="Held",D565="No-show"),E565&lt;C565)),"Check dates/outcome",""))</x:f>
      </x:c>
    </x:row>
    <x:row r="566" ht="23" customHeight="1">
      <x:c r="A566" s="5"/>
      <x:c r="B566" s="5"/>
      <x:c r="C566" s="6"/>
      <x:c r="D566" s="5"/>
      <x:c r="E566" s="6"/>
      <x:c r="F566" s="5"/>
      <x:c r="G566" s="2" t="str">
        <x:f>IF(A566="","",IF(COUNTIFS($A$6:$A$605,A566)&gt;1,"Duplicate",""))</x:f>
      </x:c>
      <x:c r="H566" s="2" t="str">
        <x:f>IF(A566="","",IF(COUNTIFS(Leads!$A$6:$A$505,B566)&lt;&gt;1,"Unknown/duplicate lead",""))</x:f>
      </x:c>
      <x:c r="I566" s="2" t="str">
        <x:f>IF(A566="","",IF(OR(C566="",D566="",AND(D566&lt;&gt;"Pending",E566=""),AND(OR(D566="Held",D566="No-show"),E566&lt;C566)),"Check dates/outcome",""))</x:f>
      </x:c>
    </x:row>
    <x:row r="567" ht="23" customHeight="1">
      <x:c r="A567" s="5"/>
      <x:c r="B567" s="5"/>
      <x:c r="C567" s="6"/>
      <x:c r="D567" s="5"/>
      <x:c r="E567" s="6"/>
      <x:c r="F567" s="5"/>
      <x:c r="G567" s="2" t="str">
        <x:f>IF(A567="","",IF(COUNTIFS($A$6:$A$605,A567)&gt;1,"Duplicate",""))</x:f>
      </x:c>
      <x:c r="H567" s="2" t="str">
        <x:f>IF(A567="","",IF(COUNTIFS(Leads!$A$6:$A$505,B567)&lt;&gt;1,"Unknown/duplicate lead",""))</x:f>
      </x:c>
      <x:c r="I567" s="2" t="str">
        <x:f>IF(A567="","",IF(OR(C567="",D567="",AND(D567&lt;&gt;"Pending",E567=""),AND(OR(D567="Held",D567="No-show"),E567&lt;C567)),"Check dates/outcome",""))</x:f>
      </x:c>
    </x:row>
    <x:row r="568" ht="23" customHeight="1">
      <x:c r="A568" s="5"/>
      <x:c r="B568" s="5"/>
      <x:c r="C568" s="6"/>
      <x:c r="D568" s="5"/>
      <x:c r="E568" s="6"/>
      <x:c r="F568" s="5"/>
      <x:c r="G568" s="2" t="str">
        <x:f>IF(A568="","",IF(COUNTIFS($A$6:$A$605,A568)&gt;1,"Duplicate",""))</x:f>
      </x:c>
      <x:c r="H568" s="2" t="str">
        <x:f>IF(A568="","",IF(COUNTIFS(Leads!$A$6:$A$505,B568)&lt;&gt;1,"Unknown/duplicate lead",""))</x:f>
      </x:c>
      <x:c r="I568" s="2" t="str">
        <x:f>IF(A568="","",IF(OR(C568="",D568="",AND(D568&lt;&gt;"Pending",E568=""),AND(OR(D568="Held",D568="No-show"),E568&lt;C568)),"Check dates/outcome",""))</x:f>
      </x:c>
    </x:row>
    <x:row r="569" ht="23" customHeight="1">
      <x:c r="A569" s="5"/>
      <x:c r="B569" s="5"/>
      <x:c r="C569" s="6"/>
      <x:c r="D569" s="5"/>
      <x:c r="E569" s="6"/>
      <x:c r="F569" s="5"/>
      <x:c r="G569" s="2" t="str">
        <x:f>IF(A569="","",IF(COUNTIFS($A$6:$A$605,A569)&gt;1,"Duplicate",""))</x:f>
      </x:c>
      <x:c r="H569" s="2" t="str">
        <x:f>IF(A569="","",IF(COUNTIFS(Leads!$A$6:$A$505,B569)&lt;&gt;1,"Unknown/duplicate lead",""))</x:f>
      </x:c>
      <x:c r="I569" s="2" t="str">
        <x:f>IF(A569="","",IF(OR(C569="",D569="",AND(D569&lt;&gt;"Pending",E569=""),AND(OR(D569="Held",D569="No-show"),E569&lt;C569)),"Check dates/outcome",""))</x:f>
      </x:c>
    </x:row>
    <x:row r="570" ht="23" customHeight="1">
      <x:c r="A570" s="5"/>
      <x:c r="B570" s="5"/>
      <x:c r="C570" s="6"/>
      <x:c r="D570" s="5"/>
      <x:c r="E570" s="6"/>
      <x:c r="F570" s="5"/>
      <x:c r="G570" s="2" t="str">
        <x:f>IF(A570="","",IF(COUNTIFS($A$6:$A$605,A570)&gt;1,"Duplicate",""))</x:f>
      </x:c>
      <x:c r="H570" s="2" t="str">
        <x:f>IF(A570="","",IF(COUNTIFS(Leads!$A$6:$A$505,B570)&lt;&gt;1,"Unknown/duplicate lead",""))</x:f>
      </x:c>
      <x:c r="I570" s="2" t="str">
        <x:f>IF(A570="","",IF(OR(C570="",D570="",AND(D570&lt;&gt;"Pending",E570=""),AND(OR(D570="Held",D570="No-show"),E570&lt;C570)),"Check dates/outcome",""))</x:f>
      </x:c>
    </x:row>
    <x:row r="571" ht="23" customHeight="1">
      <x:c r="A571" s="5"/>
      <x:c r="B571" s="5"/>
      <x:c r="C571" s="6"/>
      <x:c r="D571" s="5"/>
      <x:c r="E571" s="6"/>
      <x:c r="F571" s="5"/>
      <x:c r="G571" s="2" t="str">
        <x:f>IF(A571="","",IF(COUNTIFS($A$6:$A$605,A571)&gt;1,"Duplicate",""))</x:f>
      </x:c>
      <x:c r="H571" s="2" t="str">
        <x:f>IF(A571="","",IF(COUNTIFS(Leads!$A$6:$A$505,B571)&lt;&gt;1,"Unknown/duplicate lead",""))</x:f>
      </x:c>
      <x:c r="I571" s="2" t="str">
        <x:f>IF(A571="","",IF(OR(C571="",D571="",AND(D571&lt;&gt;"Pending",E571=""),AND(OR(D571="Held",D571="No-show"),E571&lt;C571)),"Check dates/outcome",""))</x:f>
      </x:c>
    </x:row>
    <x:row r="572" ht="23" customHeight="1">
      <x:c r="A572" s="5"/>
      <x:c r="B572" s="5"/>
      <x:c r="C572" s="6"/>
      <x:c r="D572" s="5"/>
      <x:c r="E572" s="6"/>
      <x:c r="F572" s="5"/>
      <x:c r="G572" s="2" t="str">
        <x:f>IF(A572="","",IF(COUNTIFS($A$6:$A$605,A572)&gt;1,"Duplicate",""))</x:f>
      </x:c>
      <x:c r="H572" s="2" t="str">
        <x:f>IF(A572="","",IF(COUNTIFS(Leads!$A$6:$A$505,B572)&lt;&gt;1,"Unknown/duplicate lead",""))</x:f>
      </x:c>
      <x:c r="I572" s="2" t="str">
        <x:f>IF(A572="","",IF(OR(C572="",D572="",AND(D572&lt;&gt;"Pending",E572=""),AND(OR(D572="Held",D572="No-show"),E572&lt;C572)),"Check dates/outcome",""))</x:f>
      </x:c>
    </x:row>
    <x:row r="573" ht="23" customHeight="1">
      <x:c r="A573" s="5"/>
      <x:c r="B573" s="5"/>
      <x:c r="C573" s="6"/>
      <x:c r="D573" s="5"/>
      <x:c r="E573" s="6"/>
      <x:c r="F573" s="5"/>
      <x:c r="G573" s="2" t="str">
        <x:f>IF(A573="","",IF(COUNTIFS($A$6:$A$605,A573)&gt;1,"Duplicate",""))</x:f>
      </x:c>
      <x:c r="H573" s="2" t="str">
        <x:f>IF(A573="","",IF(COUNTIFS(Leads!$A$6:$A$505,B573)&lt;&gt;1,"Unknown/duplicate lead",""))</x:f>
      </x:c>
      <x:c r="I573" s="2" t="str">
        <x:f>IF(A573="","",IF(OR(C573="",D573="",AND(D573&lt;&gt;"Pending",E573=""),AND(OR(D573="Held",D573="No-show"),E573&lt;C573)),"Check dates/outcome",""))</x:f>
      </x:c>
    </x:row>
    <x:row r="574" ht="23" customHeight="1">
      <x:c r="A574" s="5"/>
      <x:c r="B574" s="5"/>
      <x:c r="C574" s="6"/>
      <x:c r="D574" s="5"/>
      <x:c r="E574" s="6"/>
      <x:c r="F574" s="5"/>
      <x:c r="G574" s="2" t="str">
        <x:f>IF(A574="","",IF(COUNTIFS($A$6:$A$605,A574)&gt;1,"Duplicate",""))</x:f>
      </x:c>
      <x:c r="H574" s="2" t="str">
        <x:f>IF(A574="","",IF(COUNTIFS(Leads!$A$6:$A$505,B574)&lt;&gt;1,"Unknown/duplicate lead",""))</x:f>
      </x:c>
      <x:c r="I574" s="2" t="str">
        <x:f>IF(A574="","",IF(OR(C574="",D574="",AND(D574&lt;&gt;"Pending",E574=""),AND(OR(D574="Held",D574="No-show"),E574&lt;C574)),"Check dates/outcome",""))</x:f>
      </x:c>
    </x:row>
    <x:row r="575" ht="23" customHeight="1">
      <x:c r="A575" s="5"/>
      <x:c r="B575" s="5"/>
      <x:c r="C575" s="6"/>
      <x:c r="D575" s="5"/>
      <x:c r="E575" s="6"/>
      <x:c r="F575" s="5"/>
      <x:c r="G575" s="2" t="str">
        <x:f>IF(A575="","",IF(COUNTIFS($A$6:$A$605,A575)&gt;1,"Duplicate",""))</x:f>
      </x:c>
      <x:c r="H575" s="2" t="str">
        <x:f>IF(A575="","",IF(COUNTIFS(Leads!$A$6:$A$505,B575)&lt;&gt;1,"Unknown/duplicate lead",""))</x:f>
      </x:c>
      <x:c r="I575" s="2" t="str">
        <x:f>IF(A575="","",IF(OR(C575="",D575="",AND(D575&lt;&gt;"Pending",E575=""),AND(OR(D575="Held",D575="No-show"),E575&lt;C575)),"Check dates/outcome",""))</x:f>
      </x:c>
    </x:row>
    <x:row r="576" ht="23" customHeight="1">
      <x:c r="A576" s="5"/>
      <x:c r="B576" s="5"/>
      <x:c r="C576" s="6"/>
      <x:c r="D576" s="5"/>
      <x:c r="E576" s="6"/>
      <x:c r="F576" s="5"/>
      <x:c r="G576" s="2" t="str">
        <x:f>IF(A576="","",IF(COUNTIFS($A$6:$A$605,A576)&gt;1,"Duplicate",""))</x:f>
      </x:c>
      <x:c r="H576" s="2" t="str">
        <x:f>IF(A576="","",IF(COUNTIFS(Leads!$A$6:$A$505,B576)&lt;&gt;1,"Unknown/duplicate lead",""))</x:f>
      </x:c>
      <x:c r="I576" s="2" t="str">
        <x:f>IF(A576="","",IF(OR(C576="",D576="",AND(D576&lt;&gt;"Pending",E576=""),AND(OR(D576="Held",D576="No-show"),E576&lt;C576)),"Check dates/outcome",""))</x:f>
      </x:c>
    </x:row>
    <x:row r="577" ht="23" customHeight="1">
      <x:c r="A577" s="5"/>
      <x:c r="B577" s="5"/>
      <x:c r="C577" s="6"/>
      <x:c r="D577" s="5"/>
      <x:c r="E577" s="6"/>
      <x:c r="F577" s="5"/>
      <x:c r="G577" s="2" t="str">
        <x:f>IF(A577="","",IF(COUNTIFS($A$6:$A$605,A577)&gt;1,"Duplicate",""))</x:f>
      </x:c>
      <x:c r="H577" s="2" t="str">
        <x:f>IF(A577="","",IF(COUNTIFS(Leads!$A$6:$A$505,B577)&lt;&gt;1,"Unknown/duplicate lead",""))</x:f>
      </x:c>
      <x:c r="I577" s="2" t="str">
        <x:f>IF(A577="","",IF(OR(C577="",D577="",AND(D577&lt;&gt;"Pending",E577=""),AND(OR(D577="Held",D577="No-show"),E577&lt;C577)),"Check dates/outcome",""))</x:f>
      </x:c>
    </x:row>
    <x:row r="578" ht="23" customHeight="1">
      <x:c r="A578" s="5"/>
      <x:c r="B578" s="5"/>
      <x:c r="C578" s="6"/>
      <x:c r="D578" s="5"/>
      <x:c r="E578" s="6"/>
      <x:c r="F578" s="5"/>
      <x:c r="G578" s="2" t="str">
        <x:f>IF(A578="","",IF(COUNTIFS($A$6:$A$605,A578)&gt;1,"Duplicate",""))</x:f>
      </x:c>
      <x:c r="H578" s="2" t="str">
        <x:f>IF(A578="","",IF(COUNTIFS(Leads!$A$6:$A$505,B578)&lt;&gt;1,"Unknown/duplicate lead",""))</x:f>
      </x:c>
      <x:c r="I578" s="2" t="str">
        <x:f>IF(A578="","",IF(OR(C578="",D578="",AND(D578&lt;&gt;"Pending",E578=""),AND(OR(D578="Held",D578="No-show"),E578&lt;C578)),"Check dates/outcome",""))</x:f>
      </x:c>
    </x:row>
    <x:row r="579" ht="23" customHeight="1">
      <x:c r="A579" s="5"/>
      <x:c r="B579" s="5"/>
      <x:c r="C579" s="6"/>
      <x:c r="D579" s="5"/>
      <x:c r="E579" s="6"/>
      <x:c r="F579" s="5"/>
      <x:c r="G579" s="2" t="str">
        <x:f>IF(A579="","",IF(COUNTIFS($A$6:$A$605,A579)&gt;1,"Duplicate",""))</x:f>
      </x:c>
      <x:c r="H579" s="2" t="str">
        <x:f>IF(A579="","",IF(COUNTIFS(Leads!$A$6:$A$505,B579)&lt;&gt;1,"Unknown/duplicate lead",""))</x:f>
      </x:c>
      <x:c r="I579" s="2" t="str">
        <x:f>IF(A579="","",IF(OR(C579="",D579="",AND(D579&lt;&gt;"Pending",E579=""),AND(OR(D579="Held",D579="No-show"),E579&lt;C579)),"Check dates/outcome",""))</x:f>
      </x:c>
    </x:row>
    <x:row r="580" ht="23" customHeight="1">
      <x:c r="A580" s="5"/>
      <x:c r="B580" s="5"/>
      <x:c r="C580" s="6"/>
      <x:c r="D580" s="5"/>
      <x:c r="E580" s="6"/>
      <x:c r="F580" s="5"/>
      <x:c r="G580" s="2" t="str">
        <x:f>IF(A580="","",IF(COUNTIFS($A$6:$A$605,A580)&gt;1,"Duplicate",""))</x:f>
      </x:c>
      <x:c r="H580" s="2" t="str">
        <x:f>IF(A580="","",IF(COUNTIFS(Leads!$A$6:$A$505,B580)&lt;&gt;1,"Unknown/duplicate lead",""))</x:f>
      </x:c>
      <x:c r="I580" s="2" t="str">
        <x:f>IF(A580="","",IF(OR(C580="",D580="",AND(D580&lt;&gt;"Pending",E580=""),AND(OR(D580="Held",D580="No-show"),E580&lt;C580)),"Check dates/outcome",""))</x:f>
      </x:c>
    </x:row>
    <x:row r="581" ht="23" customHeight="1">
      <x:c r="A581" s="5"/>
      <x:c r="B581" s="5"/>
      <x:c r="C581" s="6"/>
      <x:c r="D581" s="5"/>
      <x:c r="E581" s="6"/>
      <x:c r="F581" s="5"/>
      <x:c r="G581" s="2" t="str">
        <x:f>IF(A581="","",IF(COUNTIFS($A$6:$A$605,A581)&gt;1,"Duplicate",""))</x:f>
      </x:c>
      <x:c r="H581" s="2" t="str">
        <x:f>IF(A581="","",IF(COUNTIFS(Leads!$A$6:$A$505,B581)&lt;&gt;1,"Unknown/duplicate lead",""))</x:f>
      </x:c>
      <x:c r="I581" s="2" t="str">
        <x:f>IF(A581="","",IF(OR(C581="",D581="",AND(D581&lt;&gt;"Pending",E581=""),AND(OR(D581="Held",D581="No-show"),E581&lt;C581)),"Check dates/outcome",""))</x:f>
      </x:c>
    </x:row>
    <x:row r="582" ht="23" customHeight="1">
      <x:c r="A582" s="5"/>
      <x:c r="B582" s="5"/>
      <x:c r="C582" s="6"/>
      <x:c r="D582" s="5"/>
      <x:c r="E582" s="6"/>
      <x:c r="F582" s="5"/>
      <x:c r="G582" s="2" t="str">
        <x:f>IF(A582="","",IF(COUNTIFS($A$6:$A$605,A582)&gt;1,"Duplicate",""))</x:f>
      </x:c>
      <x:c r="H582" s="2" t="str">
        <x:f>IF(A582="","",IF(COUNTIFS(Leads!$A$6:$A$505,B582)&lt;&gt;1,"Unknown/duplicate lead",""))</x:f>
      </x:c>
      <x:c r="I582" s="2" t="str">
        <x:f>IF(A582="","",IF(OR(C582="",D582="",AND(D582&lt;&gt;"Pending",E582=""),AND(OR(D582="Held",D582="No-show"),E582&lt;C582)),"Check dates/outcome",""))</x:f>
      </x:c>
    </x:row>
    <x:row r="583" ht="23" customHeight="1">
      <x:c r="A583" s="5"/>
      <x:c r="B583" s="5"/>
      <x:c r="C583" s="6"/>
      <x:c r="D583" s="5"/>
      <x:c r="E583" s="6"/>
      <x:c r="F583" s="5"/>
      <x:c r="G583" s="2" t="str">
        <x:f>IF(A583="","",IF(COUNTIFS($A$6:$A$605,A583)&gt;1,"Duplicate",""))</x:f>
      </x:c>
      <x:c r="H583" s="2" t="str">
        <x:f>IF(A583="","",IF(COUNTIFS(Leads!$A$6:$A$505,B583)&lt;&gt;1,"Unknown/duplicate lead",""))</x:f>
      </x:c>
      <x:c r="I583" s="2" t="str">
        <x:f>IF(A583="","",IF(OR(C583="",D583="",AND(D583&lt;&gt;"Pending",E583=""),AND(OR(D583="Held",D583="No-show"),E583&lt;C583)),"Check dates/outcome",""))</x:f>
      </x:c>
    </x:row>
    <x:row r="584" ht="23" customHeight="1">
      <x:c r="A584" s="5"/>
      <x:c r="B584" s="5"/>
      <x:c r="C584" s="6"/>
      <x:c r="D584" s="5"/>
      <x:c r="E584" s="6"/>
      <x:c r="F584" s="5"/>
      <x:c r="G584" s="2" t="str">
        <x:f>IF(A584="","",IF(COUNTIFS($A$6:$A$605,A584)&gt;1,"Duplicate",""))</x:f>
      </x:c>
      <x:c r="H584" s="2" t="str">
        <x:f>IF(A584="","",IF(COUNTIFS(Leads!$A$6:$A$505,B584)&lt;&gt;1,"Unknown/duplicate lead",""))</x:f>
      </x:c>
      <x:c r="I584" s="2" t="str">
        <x:f>IF(A584="","",IF(OR(C584="",D584="",AND(D584&lt;&gt;"Pending",E584=""),AND(OR(D584="Held",D584="No-show"),E584&lt;C584)),"Check dates/outcome",""))</x:f>
      </x:c>
    </x:row>
    <x:row r="585" ht="23" customHeight="1">
      <x:c r="A585" s="5"/>
      <x:c r="B585" s="5"/>
      <x:c r="C585" s="6"/>
      <x:c r="D585" s="5"/>
      <x:c r="E585" s="6"/>
      <x:c r="F585" s="5"/>
      <x:c r="G585" s="2" t="str">
        <x:f>IF(A585="","",IF(COUNTIFS($A$6:$A$605,A585)&gt;1,"Duplicate",""))</x:f>
      </x:c>
      <x:c r="H585" s="2" t="str">
        <x:f>IF(A585="","",IF(COUNTIFS(Leads!$A$6:$A$505,B585)&lt;&gt;1,"Unknown/duplicate lead",""))</x:f>
      </x:c>
      <x:c r="I585" s="2" t="str">
        <x:f>IF(A585="","",IF(OR(C585="",D585="",AND(D585&lt;&gt;"Pending",E585=""),AND(OR(D585="Held",D585="No-show"),E585&lt;C585)),"Check dates/outcome",""))</x:f>
      </x:c>
    </x:row>
    <x:row r="586" ht="23" customHeight="1">
      <x:c r="A586" s="5"/>
      <x:c r="B586" s="5"/>
      <x:c r="C586" s="6"/>
      <x:c r="D586" s="5"/>
      <x:c r="E586" s="6"/>
      <x:c r="F586" s="5"/>
      <x:c r="G586" s="2" t="str">
        <x:f>IF(A586="","",IF(COUNTIFS($A$6:$A$605,A586)&gt;1,"Duplicate",""))</x:f>
      </x:c>
      <x:c r="H586" s="2" t="str">
        <x:f>IF(A586="","",IF(COUNTIFS(Leads!$A$6:$A$505,B586)&lt;&gt;1,"Unknown/duplicate lead",""))</x:f>
      </x:c>
      <x:c r="I586" s="2" t="str">
        <x:f>IF(A586="","",IF(OR(C586="",D586="",AND(D586&lt;&gt;"Pending",E586=""),AND(OR(D586="Held",D586="No-show"),E586&lt;C586)),"Check dates/outcome",""))</x:f>
      </x:c>
    </x:row>
    <x:row r="587" ht="23" customHeight="1">
      <x:c r="A587" s="5"/>
      <x:c r="B587" s="5"/>
      <x:c r="C587" s="6"/>
      <x:c r="D587" s="5"/>
      <x:c r="E587" s="6"/>
      <x:c r="F587" s="5"/>
      <x:c r="G587" s="2" t="str">
        <x:f>IF(A587="","",IF(COUNTIFS($A$6:$A$605,A587)&gt;1,"Duplicate",""))</x:f>
      </x:c>
      <x:c r="H587" s="2" t="str">
        <x:f>IF(A587="","",IF(COUNTIFS(Leads!$A$6:$A$505,B587)&lt;&gt;1,"Unknown/duplicate lead",""))</x:f>
      </x:c>
      <x:c r="I587" s="2" t="str">
        <x:f>IF(A587="","",IF(OR(C587="",D587="",AND(D587&lt;&gt;"Pending",E587=""),AND(OR(D587="Held",D587="No-show"),E587&lt;C587)),"Check dates/outcome",""))</x:f>
      </x:c>
    </x:row>
    <x:row r="588" ht="23" customHeight="1">
      <x:c r="A588" s="5"/>
      <x:c r="B588" s="5"/>
      <x:c r="C588" s="6"/>
      <x:c r="D588" s="5"/>
      <x:c r="E588" s="6"/>
      <x:c r="F588" s="5"/>
      <x:c r="G588" s="2" t="str">
        <x:f>IF(A588="","",IF(COUNTIFS($A$6:$A$605,A588)&gt;1,"Duplicate",""))</x:f>
      </x:c>
      <x:c r="H588" s="2" t="str">
        <x:f>IF(A588="","",IF(COUNTIFS(Leads!$A$6:$A$505,B588)&lt;&gt;1,"Unknown/duplicate lead",""))</x:f>
      </x:c>
      <x:c r="I588" s="2" t="str">
        <x:f>IF(A588="","",IF(OR(C588="",D588="",AND(D588&lt;&gt;"Pending",E588=""),AND(OR(D588="Held",D588="No-show"),E588&lt;C588)),"Check dates/outcome",""))</x:f>
      </x:c>
    </x:row>
    <x:row r="589" ht="23" customHeight="1">
      <x:c r="A589" s="5"/>
      <x:c r="B589" s="5"/>
      <x:c r="C589" s="6"/>
      <x:c r="D589" s="5"/>
      <x:c r="E589" s="6"/>
      <x:c r="F589" s="5"/>
      <x:c r="G589" s="2" t="str">
        <x:f>IF(A589="","",IF(COUNTIFS($A$6:$A$605,A589)&gt;1,"Duplicate",""))</x:f>
      </x:c>
      <x:c r="H589" s="2" t="str">
        <x:f>IF(A589="","",IF(COUNTIFS(Leads!$A$6:$A$505,B589)&lt;&gt;1,"Unknown/duplicate lead",""))</x:f>
      </x:c>
      <x:c r="I589" s="2" t="str">
        <x:f>IF(A589="","",IF(OR(C589="",D589="",AND(D589&lt;&gt;"Pending",E589=""),AND(OR(D589="Held",D589="No-show"),E589&lt;C589)),"Check dates/outcome",""))</x:f>
      </x:c>
    </x:row>
    <x:row r="590" ht="23" customHeight="1">
      <x:c r="A590" s="5"/>
      <x:c r="B590" s="5"/>
      <x:c r="C590" s="6"/>
      <x:c r="D590" s="5"/>
      <x:c r="E590" s="6"/>
      <x:c r="F590" s="5"/>
      <x:c r="G590" s="2" t="str">
        <x:f>IF(A590="","",IF(COUNTIFS($A$6:$A$605,A590)&gt;1,"Duplicate",""))</x:f>
      </x:c>
      <x:c r="H590" s="2" t="str">
        <x:f>IF(A590="","",IF(COUNTIFS(Leads!$A$6:$A$505,B590)&lt;&gt;1,"Unknown/duplicate lead",""))</x:f>
      </x:c>
      <x:c r="I590" s="2" t="str">
        <x:f>IF(A590="","",IF(OR(C590="",D590="",AND(D590&lt;&gt;"Pending",E590=""),AND(OR(D590="Held",D590="No-show"),E590&lt;C590)),"Check dates/outcome",""))</x:f>
      </x:c>
    </x:row>
    <x:row r="591" ht="23" customHeight="1">
      <x:c r="A591" s="5"/>
      <x:c r="B591" s="5"/>
      <x:c r="C591" s="6"/>
      <x:c r="D591" s="5"/>
      <x:c r="E591" s="6"/>
      <x:c r="F591" s="5"/>
      <x:c r="G591" s="2" t="str">
        <x:f>IF(A591="","",IF(COUNTIFS($A$6:$A$605,A591)&gt;1,"Duplicate",""))</x:f>
      </x:c>
      <x:c r="H591" s="2" t="str">
        <x:f>IF(A591="","",IF(COUNTIFS(Leads!$A$6:$A$505,B591)&lt;&gt;1,"Unknown/duplicate lead",""))</x:f>
      </x:c>
      <x:c r="I591" s="2" t="str">
        <x:f>IF(A591="","",IF(OR(C591="",D591="",AND(D591&lt;&gt;"Pending",E591=""),AND(OR(D591="Held",D591="No-show"),E591&lt;C591)),"Check dates/outcome",""))</x:f>
      </x:c>
    </x:row>
    <x:row r="592" ht="23" customHeight="1">
      <x:c r="A592" s="5"/>
      <x:c r="B592" s="5"/>
      <x:c r="C592" s="6"/>
      <x:c r="D592" s="5"/>
      <x:c r="E592" s="6"/>
      <x:c r="F592" s="5"/>
      <x:c r="G592" s="2" t="str">
        <x:f>IF(A592="","",IF(COUNTIFS($A$6:$A$605,A592)&gt;1,"Duplicate",""))</x:f>
      </x:c>
      <x:c r="H592" s="2" t="str">
        <x:f>IF(A592="","",IF(COUNTIFS(Leads!$A$6:$A$505,B592)&lt;&gt;1,"Unknown/duplicate lead",""))</x:f>
      </x:c>
      <x:c r="I592" s="2" t="str">
        <x:f>IF(A592="","",IF(OR(C592="",D592="",AND(D592&lt;&gt;"Pending",E592=""),AND(OR(D592="Held",D592="No-show"),E592&lt;C592)),"Check dates/outcome",""))</x:f>
      </x:c>
    </x:row>
    <x:row r="593" ht="23" customHeight="1">
      <x:c r="A593" s="5"/>
      <x:c r="B593" s="5"/>
      <x:c r="C593" s="6"/>
      <x:c r="D593" s="5"/>
      <x:c r="E593" s="6"/>
      <x:c r="F593" s="5"/>
      <x:c r="G593" s="2" t="str">
        <x:f>IF(A593="","",IF(COUNTIFS($A$6:$A$605,A593)&gt;1,"Duplicate",""))</x:f>
      </x:c>
      <x:c r="H593" s="2" t="str">
        <x:f>IF(A593="","",IF(COUNTIFS(Leads!$A$6:$A$505,B593)&lt;&gt;1,"Unknown/duplicate lead",""))</x:f>
      </x:c>
      <x:c r="I593" s="2" t="str">
        <x:f>IF(A593="","",IF(OR(C593="",D593="",AND(D593&lt;&gt;"Pending",E593=""),AND(OR(D593="Held",D593="No-show"),E593&lt;C593)),"Check dates/outcome",""))</x:f>
      </x:c>
    </x:row>
    <x:row r="594" ht="23" customHeight="1">
      <x:c r="A594" s="5"/>
      <x:c r="B594" s="5"/>
      <x:c r="C594" s="6"/>
      <x:c r="D594" s="5"/>
      <x:c r="E594" s="6"/>
      <x:c r="F594" s="5"/>
      <x:c r="G594" s="2" t="str">
        <x:f>IF(A594="","",IF(COUNTIFS($A$6:$A$605,A594)&gt;1,"Duplicate",""))</x:f>
      </x:c>
      <x:c r="H594" s="2" t="str">
        <x:f>IF(A594="","",IF(COUNTIFS(Leads!$A$6:$A$505,B594)&lt;&gt;1,"Unknown/duplicate lead",""))</x:f>
      </x:c>
      <x:c r="I594" s="2" t="str">
        <x:f>IF(A594="","",IF(OR(C594="",D594="",AND(D594&lt;&gt;"Pending",E594=""),AND(OR(D594="Held",D594="No-show"),E594&lt;C594)),"Check dates/outcome",""))</x:f>
      </x:c>
    </x:row>
    <x:row r="595" ht="23" customHeight="1">
      <x:c r="A595" s="5"/>
      <x:c r="B595" s="5"/>
      <x:c r="C595" s="6"/>
      <x:c r="D595" s="5"/>
      <x:c r="E595" s="6"/>
      <x:c r="F595" s="5"/>
      <x:c r="G595" s="2" t="str">
        <x:f>IF(A595="","",IF(COUNTIFS($A$6:$A$605,A595)&gt;1,"Duplicate",""))</x:f>
      </x:c>
      <x:c r="H595" s="2" t="str">
        <x:f>IF(A595="","",IF(COUNTIFS(Leads!$A$6:$A$505,B595)&lt;&gt;1,"Unknown/duplicate lead",""))</x:f>
      </x:c>
      <x:c r="I595" s="2" t="str">
        <x:f>IF(A595="","",IF(OR(C595="",D595="",AND(D595&lt;&gt;"Pending",E595=""),AND(OR(D595="Held",D595="No-show"),E595&lt;C595)),"Check dates/outcome",""))</x:f>
      </x:c>
    </x:row>
    <x:row r="596" ht="23" customHeight="1">
      <x:c r="A596" s="5"/>
      <x:c r="B596" s="5"/>
      <x:c r="C596" s="6"/>
      <x:c r="D596" s="5"/>
      <x:c r="E596" s="6"/>
      <x:c r="F596" s="5"/>
      <x:c r="G596" s="2" t="str">
        <x:f>IF(A596="","",IF(COUNTIFS($A$6:$A$605,A596)&gt;1,"Duplicate",""))</x:f>
      </x:c>
      <x:c r="H596" s="2" t="str">
        <x:f>IF(A596="","",IF(COUNTIFS(Leads!$A$6:$A$505,B596)&lt;&gt;1,"Unknown/duplicate lead",""))</x:f>
      </x:c>
      <x:c r="I596" s="2" t="str">
        <x:f>IF(A596="","",IF(OR(C596="",D596="",AND(D596&lt;&gt;"Pending",E596=""),AND(OR(D596="Held",D596="No-show"),E596&lt;C596)),"Check dates/outcome",""))</x:f>
      </x:c>
    </x:row>
    <x:row r="597" ht="23" customHeight="1">
      <x:c r="A597" s="5"/>
      <x:c r="B597" s="5"/>
      <x:c r="C597" s="6"/>
      <x:c r="D597" s="5"/>
      <x:c r="E597" s="6"/>
      <x:c r="F597" s="5"/>
      <x:c r="G597" s="2" t="str">
        <x:f>IF(A597="","",IF(COUNTIFS($A$6:$A$605,A597)&gt;1,"Duplicate",""))</x:f>
      </x:c>
      <x:c r="H597" s="2" t="str">
        <x:f>IF(A597="","",IF(COUNTIFS(Leads!$A$6:$A$505,B597)&lt;&gt;1,"Unknown/duplicate lead",""))</x:f>
      </x:c>
      <x:c r="I597" s="2" t="str">
        <x:f>IF(A597="","",IF(OR(C597="",D597="",AND(D597&lt;&gt;"Pending",E597=""),AND(OR(D597="Held",D597="No-show"),E597&lt;C597)),"Check dates/outcome",""))</x:f>
      </x:c>
    </x:row>
    <x:row r="598" ht="23" customHeight="1">
      <x:c r="A598" s="5"/>
      <x:c r="B598" s="5"/>
      <x:c r="C598" s="6"/>
      <x:c r="D598" s="5"/>
      <x:c r="E598" s="6"/>
      <x:c r="F598" s="5"/>
      <x:c r="G598" s="2" t="str">
        <x:f>IF(A598="","",IF(COUNTIFS($A$6:$A$605,A598)&gt;1,"Duplicate",""))</x:f>
      </x:c>
      <x:c r="H598" s="2" t="str">
        <x:f>IF(A598="","",IF(COUNTIFS(Leads!$A$6:$A$505,B598)&lt;&gt;1,"Unknown/duplicate lead",""))</x:f>
      </x:c>
      <x:c r="I598" s="2" t="str">
        <x:f>IF(A598="","",IF(OR(C598="",D598="",AND(D598&lt;&gt;"Pending",E598=""),AND(OR(D598="Held",D598="No-show"),E598&lt;C598)),"Check dates/outcome",""))</x:f>
      </x:c>
    </x:row>
    <x:row r="599" ht="23" customHeight="1">
      <x:c r="A599" s="5"/>
      <x:c r="B599" s="5"/>
      <x:c r="C599" s="6"/>
      <x:c r="D599" s="5"/>
      <x:c r="E599" s="6"/>
      <x:c r="F599" s="5"/>
      <x:c r="G599" s="2" t="str">
        <x:f>IF(A599="","",IF(COUNTIFS($A$6:$A$605,A599)&gt;1,"Duplicate",""))</x:f>
      </x:c>
      <x:c r="H599" s="2" t="str">
        <x:f>IF(A599="","",IF(COUNTIFS(Leads!$A$6:$A$505,B599)&lt;&gt;1,"Unknown/duplicate lead",""))</x:f>
      </x:c>
      <x:c r="I599" s="2" t="str">
        <x:f>IF(A599="","",IF(OR(C599="",D599="",AND(D599&lt;&gt;"Pending",E599=""),AND(OR(D599="Held",D599="No-show"),E599&lt;C599)),"Check dates/outcome",""))</x:f>
      </x:c>
    </x:row>
    <x:row r="600" ht="23" customHeight="1">
      <x:c r="A600" s="5"/>
      <x:c r="B600" s="5"/>
      <x:c r="C600" s="6"/>
      <x:c r="D600" s="5"/>
      <x:c r="E600" s="6"/>
      <x:c r="F600" s="5"/>
      <x:c r="G600" s="2" t="str">
        <x:f>IF(A600="","",IF(COUNTIFS($A$6:$A$605,A600)&gt;1,"Duplicate",""))</x:f>
      </x:c>
      <x:c r="H600" s="2" t="str">
        <x:f>IF(A600="","",IF(COUNTIFS(Leads!$A$6:$A$505,B600)&lt;&gt;1,"Unknown/duplicate lead",""))</x:f>
      </x:c>
      <x:c r="I600" s="2" t="str">
        <x:f>IF(A600="","",IF(OR(C600="",D600="",AND(D600&lt;&gt;"Pending",E600=""),AND(OR(D600="Held",D600="No-show"),E600&lt;C600)),"Check dates/outcome",""))</x:f>
      </x:c>
    </x:row>
    <x:row r="601" ht="23" customHeight="1">
      <x:c r="A601" s="5"/>
      <x:c r="B601" s="5"/>
      <x:c r="C601" s="6"/>
      <x:c r="D601" s="5"/>
      <x:c r="E601" s="6"/>
      <x:c r="F601" s="5"/>
      <x:c r="G601" s="2" t="str">
        <x:f>IF(A601="","",IF(COUNTIFS($A$6:$A$605,A601)&gt;1,"Duplicate",""))</x:f>
      </x:c>
      <x:c r="H601" s="2" t="str">
        <x:f>IF(A601="","",IF(COUNTIFS(Leads!$A$6:$A$505,B601)&lt;&gt;1,"Unknown/duplicate lead",""))</x:f>
      </x:c>
      <x:c r="I601" s="2" t="str">
        <x:f>IF(A601="","",IF(OR(C601="",D601="",AND(D601&lt;&gt;"Pending",E601=""),AND(OR(D601="Held",D601="No-show"),E601&lt;C601)),"Check dates/outcome",""))</x:f>
      </x:c>
    </x:row>
    <x:row r="602" ht="23" customHeight="1">
      <x:c r="A602" s="5"/>
      <x:c r="B602" s="5"/>
      <x:c r="C602" s="6"/>
      <x:c r="D602" s="5"/>
      <x:c r="E602" s="6"/>
      <x:c r="F602" s="5"/>
      <x:c r="G602" s="2" t="str">
        <x:f>IF(A602="","",IF(COUNTIFS($A$6:$A$605,A602)&gt;1,"Duplicate",""))</x:f>
      </x:c>
      <x:c r="H602" s="2" t="str">
        <x:f>IF(A602="","",IF(COUNTIFS(Leads!$A$6:$A$505,B602)&lt;&gt;1,"Unknown/duplicate lead",""))</x:f>
      </x:c>
      <x:c r="I602" s="2" t="str">
        <x:f>IF(A602="","",IF(OR(C602="",D602="",AND(D602&lt;&gt;"Pending",E602=""),AND(OR(D602="Held",D602="No-show"),E602&lt;C602)),"Check dates/outcome",""))</x:f>
      </x:c>
    </x:row>
    <x:row r="603" ht="23" customHeight="1">
      <x:c r="A603" s="5"/>
      <x:c r="B603" s="5"/>
      <x:c r="C603" s="6"/>
      <x:c r="D603" s="5"/>
      <x:c r="E603" s="6"/>
      <x:c r="F603" s="5"/>
      <x:c r="G603" s="2" t="str">
        <x:f>IF(A603="","",IF(COUNTIFS($A$6:$A$605,A603)&gt;1,"Duplicate",""))</x:f>
      </x:c>
      <x:c r="H603" s="2" t="str">
        <x:f>IF(A603="","",IF(COUNTIFS(Leads!$A$6:$A$505,B603)&lt;&gt;1,"Unknown/duplicate lead",""))</x:f>
      </x:c>
      <x:c r="I603" s="2" t="str">
        <x:f>IF(A603="","",IF(OR(C603="",D603="",AND(D603&lt;&gt;"Pending",E603=""),AND(OR(D603="Held",D603="No-show"),E603&lt;C603)),"Check dates/outcome",""))</x:f>
      </x:c>
    </x:row>
    <x:row r="604" ht="23" customHeight="1">
      <x:c r="A604" s="5"/>
      <x:c r="B604" s="5"/>
      <x:c r="C604" s="6"/>
      <x:c r="D604" s="5"/>
      <x:c r="E604" s="6"/>
      <x:c r="F604" s="5"/>
      <x:c r="G604" s="2" t="str">
        <x:f>IF(A604="","",IF(COUNTIFS($A$6:$A$605,A604)&gt;1,"Duplicate",""))</x:f>
      </x:c>
      <x:c r="H604" s="2" t="str">
        <x:f>IF(A604="","",IF(COUNTIFS(Leads!$A$6:$A$505,B604)&lt;&gt;1,"Unknown/duplicate lead",""))</x:f>
      </x:c>
      <x:c r="I604" s="2" t="str">
        <x:f>IF(A604="","",IF(OR(C604="",D604="",AND(D604&lt;&gt;"Pending",E604=""),AND(OR(D604="Held",D604="No-show"),E604&lt;C604)),"Check dates/outcome",""))</x:f>
      </x:c>
    </x:row>
    <x:row r="605" ht="23" customHeight="1">
      <x:c r="A605" s="5"/>
      <x:c r="B605" s="5"/>
      <x:c r="C605" s="6"/>
      <x:c r="D605" s="5"/>
      <x:c r="E605" s="6"/>
      <x:c r="F605" s="5"/>
      <x:c r="G605" s="2" t="str">
        <x:f>IF(A605="","",IF(COUNTIFS($A$6:$A$605,A605)&gt;1,"Duplicate",""))</x:f>
      </x:c>
      <x:c r="H605" s="2" t="str">
        <x:f>IF(A605="","",IF(COUNTIFS(Leads!$A$6:$A$505,B605)&lt;&gt;1,"Unknown/duplicate lead",""))</x:f>
      </x:c>
      <x:c r="I605" s="2" t="str">
        <x:f>IF(A605="","",IF(OR(C605="",D605="",AND(D605&lt;&gt;"Pending",E605=""),AND(OR(D605="Held",D605="No-show"),E605&lt;C605)),"Check dates/outcome",""))</x:f>
      </x:c>
    </x:row>
  </x:sheetData>
  <x:conditionalFormatting sqref="G6:I605">
    <x:cfRule type="expression" dxfId="2" priority="1">
      <x:formula>LEN(G6)&gt;0</x:formula>
    </x:cfRule>
  </x:conditionalFormatting>
  <x:dataValidations count="1">
    <x:dataValidation type="list" sqref="D6:D605">
      <x:formula1>"Held,No-show,Cancelled,Rescheduled,Pending"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FF511F"/>
  </x:sheetPr>
  <x:sheetViews>
    <x:sheetView showGridLines="0" workbookViewId="0"/>
  </x:sheetViews>
  <x:sheetFormatPr defaultRowHeight="15"/>
  <x:cols>
    <x:col min="1" max="1" width="38" hidden="0" customWidth="1"/>
    <x:col min="2" max="2" width="19" hidden="0" customWidth="1"/>
    <x:col min="3" max="3" width="96" hidden="0" customWidth="1"/>
  </x:cols>
  <x:sheetData>
    <x:row r="1" ht="23" customHeight="1">
      <x:c r="A1" s="2"/>
      <x:c r="B1" s="2"/>
      <x:c r="C1" s="2"/>
    </x:row>
    <x:row r="2" ht="23" customHeight="1">
      <x:c r="A2" s="3" t="str">
        <x:v>Campaign Tracker Setup</x:v>
      </x:c>
      <x:c r="B2" s="2"/>
      <x:c r="C2" s="2"/>
    </x:row>
    <x:row r="3" ht="23" customHeight="1">
      <x:c r="A3" s="4"/>
      <x:c r="B3" s="4"/>
      <x:c r="C3" s="4"/>
    </x:row>
    <x:row r="4" ht="23" customHeight="1">
      <x:c r="A4" s="2" t="str">
        <x:v>Version 1.1. Last Updated 10/02/2026. Yellow fields are editable.</x:v>
      </x:c>
      <x:c r="B4" s="2"/>
      <x:c r="C4" s="2"/>
    </x:row>
    <x:row r="5" ht="23" customHeight="1">
      <x:c r="A5" s="2"/>
      <x:c r="B5" s="2"/>
      <x:c r="C5" s="2"/>
    </x:row>
    <x:row r="6" ht="23" customHeight="1">
      <x:c r="A6" s="2" t="str">
        <x:v>Campaign start</x:v>
      </x:c>
      <x:c r="B6" s="6" t="n">
        <x:v>46296</x:v>
      </x:c>
      <x:c r="C6" s="8" t="str">
        <x:v>Example date. Replace before launch. Campaign Day 1 = first paid delivery.</x:v>
      </x:c>
    </x:row>
    <x:row r="7" ht="23" customHeight="1">
      <x:c r="A7" s="2" t="str">
        <x:v>As-of date</x:v>
      </x:c>
      <x:c r="B7" s="6" t="n">
        <x:v>46296</x:v>
      </x:c>
      <x:c r="C7" s="8" t="str">
        <x:v>Last date through which records/outcomes have been observed.</x:v>
      </x:c>
    </x:row>
    <x:row r="8" ht="23" customHeight="1">
      <x:c r="A8" s="2" t="str">
        <x:v>Campaign end</x:v>
      </x:c>
      <x:c r="B8" s="7" t="n">
        <x:f>B6+89</x:f>
        <x:v>46385</x:v>
      </x:c>
      <x:c r="C8" s="8" t="str">
        <x:v>Day 90; start stays fixed during follow-through.</x:v>
      </x:c>
    </x:row>
    <x:row r="9" ht="23" customHeight="1">
      <x:c r="A9" s="2" t="str">
        <x:v>Target lower end</x:v>
      </x:c>
      <x:c r="B9" s="5" t="n">
        <x:v>18</x:v>
      </x:c>
      <x:c r="C9" s="8" t="str">
        <x:v>LEAD COASTERS TARGET: first held qualified seller opportunities.</x:v>
      </x:c>
    </x:row>
    <x:row r="10" ht="23" customHeight="1">
      <x:c r="A10" s="2" t="str">
        <x:v>Target upper end</x:v>
      </x:c>
      <x:c r="B10" s="5" t="n">
        <x:v>20</x:v>
      </x:c>
      <x:c r="C10" s="8" t="str">
        <x:v>Target, not a guarantee or measured benchmark.</x:v>
      </x:c>
    </x:row>
    <x:row r="11" ht="48" customHeight="1">
      <x:c r="A11" s="2" t="str">
        <x:v>Lead ledger reviewed through</x:v>
      </x:c>
      <x:c r="B11" s="6"/>
      <x:c r="C11" s="8" t="str">
        <x:v>Enter the date only after confirming all lead records through As-of, including a true zero.</x:v>
      </x:c>
    </x:row>
    <x:row r="12" ht="48" customHeight="1">
      <x:c r="A12" s="2" t="str">
        <x:v>Appointment ledger reviewed through</x:v>
      </x:c>
      <x:c r="B12" s="6"/>
      <x:c r="C12" s="8" t="str">
        <x:v>Enter the date only after confirming all appointment attempts through As-of, including a true zero.</x:v>
      </x:c>
    </x:row>
    <x:row r="13" ht="37" customHeight="1">
      <x:c r="A13" s="2" t="str">
        <x:v>Raw lead</x:v>
      </x:c>
      <x:c r="B13" s="2"/>
      <x:c r="C13" s="8" t="str">
        <x:v>Deduplicated seller/property opportunity with submitted contact information.</x:v>
      </x:c>
    </x:row>
    <x:row r="14" ht="37" customHeight="1">
      <x:c r="A14" s="2" t="str">
        <x:v>Qualified</x:v>
      </x:c>
      <x:c r="B14" s="2"/>
      <x:c r="C14" s="8" t="str">
        <x:v>Reachable owner/authorized seller; documented service/property fit; considering within six months OR expressly requests consultation; willing to discuss.</x:v>
      </x:c>
    </x:row>
    <x:row r="15" ht="37" customHeight="1">
      <x:c r="A15" s="2" t="str">
        <x:v>First booked</x:v>
      </x:c>
      <x:c r="B15" s="2"/>
      <x:c r="C15" s="8" t="str">
        <x:v>First scheduled qualified listing conversation; reschedules do not add another unique booking.</x:v>
      </x:c>
    </x:row>
    <x:row r="16" ht="37" customHeight="1">
      <x:c r="A16" s="2" t="str">
        <x:v>First held</x:v>
      </x:c>
      <x:c r="B16" s="2"/>
      <x:c r="C16" s="8" t="str">
        <x:v>First substantive attended listing conversation; repeated meetings do not inflate the target.</x:v>
      </x:c>
    </x:row>
    <x:row r="17" ht="37" customHeight="1">
      <x:c r="A17" s="2" t="str">
        <x:v>Listing won</x:v>
      </x:c>
      <x:c r="B17" s="2"/>
      <x:c r="C17" s="8" t="str">
        <x:v>Signed listing agreement; not a closing or actual commission.</x:v>
      </x:c>
    </x:row>
    <x:row r="18" ht="37" customHeight="1">
      <x:c r="A18" s="2" t="str">
        <x:v>Show rate</x:v>
      </x:c>
      <x:c r="B18" s="2"/>
      <x:c r="C18" s="8" t="str">
        <x:v>Held attempts / (Held + No-show attempts), resolved by as-of. Excludes Pending, Cancelled, Rescheduled.</x:v>
      </x:c>
    </x:row>
    <x:row r="19" ht="37" customHeight="1">
      <x:c r="A19" s="2" t="str">
        <x:v>Actual GCI</x:v>
      </x:c>
      <x:c r="B19" s="2"/>
      <x:c r="C19" s="8" t="str">
        <x:v>Known closed campaign-attributed gross listing-side commission. Blank is unreported.</x:v>
      </x:c>
    </x:row>
    <x:row r="20" ht="37" customHeight="1">
      <x:c r="A20" s="2" t="str">
        <x:v>Daily ad source</x:v>
      </x:c>
      <x:c r="B20" s="2"/>
      <x:c r="C20" s="8" t="str">
        <x:v>Enter verified agent-local Meta export values; zero only when source confirms zero.</x:v>
      </x:c>
    </x:row>
    <x:row r="21" ht="37" customHeight="1">
      <x:c r="A21" s="2" t="str">
        <x:v>Lead source</x:v>
      </x:c>
      <x:c r="B21" s="2"/>
      <x:c r="C21" s="8" t="str">
        <x:v>Secure CRM is authoritative; use stable opportunity IDs without homeowner PII.</x:v>
      </x:c>
    </x:row>
    <x:row r="22" ht="37" customHeight="1">
      <x:c r="A22" s="2" t="str">
        <x:v>Capacity</x:v>
      </x:c>
      <x:c r="B22" s="2"/>
      <x:c r="C22" s="8" t="str">
        <x:v>500 opportunity rows and 600 appointment attempts. Extend all bounded references if needed.</x:v>
      </x:c>
    </x:row>
    <x:row r="23" ht="37" customHeight="1">
      <x:c r="A23" s="2" t="str">
        <x:v>No data</x:v>
      </x:c>
      <x:c r="B23" s="2"/>
      <x:c r="C23" s="8" t="str">
        <x:v>Empty and unreviewed ledgers show n.a. After review through As-of, a genuinely empty ledger reports zero counts.</x:v>
      </x:c>
    </x:row>
    <x:row r="24" ht="37" customHeight="1">
      <x:c r="A24" s="2"/>
      <x:c r="B24" s="2"/>
      <x:c r="C24" s="8"/>
    </x:row>
    <x:row r="25" ht="23" customHeight="1">
      <x:c r="A25" s="2"/>
      <x:c r="B25" s="2"/>
      <x:c r="C25" s="2"/>
    </x:row>
    <x:row r="26" ht="23" customHeight="1">
      <x:c r="A26" s="2"/>
      <x:c r="B26" s="2"/>
      <x:c r="C26" s="2"/>
    </x:row>
    <x:row r="27" ht="23" customHeight="1">
      <x:c r="A27" s="2"/>
      <x:c r="B27" s="2"/>
      <x:c r="C27" s="2"/>
    </x:row>
    <x:row r="28" ht="23" customHeight="1">
      <x:c r="A28" s="2"/>
      <x:c r="B28" s="2"/>
      <x:c r="C28" s="2"/>
    </x:row>
    <x:row r="29" ht="23" customHeight="1">
      <x:c r="A29" s="2"/>
      <x:c r="B29" s="2"/>
      <x:c r="C29" s="2"/>
    </x:row>
    <x:row r="30" ht="23" customHeight="1">
      <x:c r="A30" s="2"/>
      <x:c r="B30" s="2"/>
      <x:c r="C30" s="2"/>
    </x:row>
    <x:row r="31" ht="23" customHeight="1">
      <x:c r="A31" s="2"/>
      <x:c r="B31" s="2"/>
      <x:c r="C31" s="2"/>
    </x:row>
    <x:row r="32" ht="23" customHeight="1">
      <x:c r="A32" s="2"/>
      <x:c r="B32" s="2"/>
      <x:c r="C32" s="2"/>
    </x:row>
    <x:row r="33" ht="23" customHeight="1">
      <x:c r="A33" s="2"/>
      <x:c r="B33" s="2"/>
      <x:c r="C33" s="2"/>
    </x:row>
    <x:row r="34" ht="23" customHeight="1">
      <x:c r="A34" s="2"/>
      <x:c r="B34" s="2"/>
      <x:c r="C34" s="2"/>
    </x:row>
    <x:row r="35" ht="23" customHeight="1">
      <x:c r="A35" s="2"/>
      <x:c r="B35" s="2"/>
      <x:c r="C35" s="2"/>
    </x:row>
    <x:row r="36" ht="23" customHeight="1">
      <x:c r="A36" s="2"/>
      <x:c r="B36" s="2"/>
      <x:c r="C36" s="2"/>
    </x:row>
    <x:row r="37" ht="23" customHeight="1">
      <x:c r="A37" s="2"/>
      <x:c r="B37" s="2"/>
      <x:c r="C37" s="2"/>
    </x:row>
    <x:row r="38" ht="23" customHeight="1">
      <x:c r="A38" s="2"/>
      <x:c r="B38" s="2"/>
      <x:c r="C38" s="2"/>
    </x:row>
    <x:row r="39" ht="23" customHeight="1">
      <x:c r="A39" s="2"/>
      <x:c r="B39" s="2"/>
      <x:c r="C39" s="2"/>
    </x:row>
    <x:row r="40" ht="23" customHeight="1">
      <x:c r="A40" s="2"/>
      <x:c r="B40" s="2"/>
      <x:c r="C40" s="2"/>
    </x:row>
    <x:row r="41" ht="23" customHeight="1">
      <x:c r="A41" s="2"/>
      <x:c r="B41" s="2"/>
      <x:c r="C41" s="2"/>
    </x:row>
    <x:row r="42" ht="23" customHeight="1">
      <x:c r="A42" s="2"/>
      <x:c r="B42" s="2"/>
      <x:c r="C42" s="2"/>
    </x:row>
    <x:row r="43" ht="23" customHeight="1">
      <x:c r="A43" s="2"/>
      <x:c r="B43" s="2"/>
      <x:c r="C43" s="2"/>
    </x:row>
    <x:row r="44" ht="23" customHeight="1">
      <x:c r="A44" s="2"/>
      <x:c r="B44" s="2"/>
      <x:c r="C44" s="2"/>
    </x:row>
  </x:sheetData>
  <x:pageMargins left="0.7" right="0.7" top="0.75" bottom="0.75" header="0.3" footer="0.3"/>
</x:worksheet>
</file>